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228" windowHeight="7188" firstSheet="1" activeTab="4"/>
  </bookViews>
  <sheets>
    <sheet name="match函数计算不重复值" sheetId="1" r:id="rId1"/>
    <sheet name="index函数(3参数）" sheetId="2" r:id="rId2"/>
    <sheet name="match和index配合使用" sheetId="3" r:id="rId3"/>
    <sheet name="社保、房租及水电" sheetId="4" r:id="rId4"/>
    <sheet name="index函数4参数" sheetId="5" r:id="rId5"/>
  </sheets>
  <definedNames>
    <definedName name="_xlnm._FilterDatabase" localSheetId="0" hidden="1">match函数计算不重复值!$A$1:$G$59</definedName>
    <definedName name="_xlnm._FilterDatabase" localSheetId="2" hidden="1">match和index配合使用!$A$1:$G$19</definedName>
  </definedNames>
  <calcPr calcId="144525"/>
</workbook>
</file>

<file path=xl/calcChain.xml><?xml version="1.0" encoding="utf-8"?>
<calcChain xmlns="http://schemas.openxmlformats.org/spreadsheetml/2006/main">
  <c r="H19" i="3" l="1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B14" i="2"/>
  <c r="B13" i="2"/>
  <c r="L2" i="2"/>
  <c r="L1" i="2"/>
  <c r="K33" i="5" l="1"/>
  <c r="O33" i="5" s="1"/>
  <c r="K32" i="5"/>
  <c r="O32" i="5" s="1"/>
  <c r="K31" i="5"/>
  <c r="O31" i="5" s="1"/>
  <c r="K30" i="5"/>
  <c r="O30" i="5" s="1"/>
  <c r="K29" i="5"/>
  <c r="O29" i="5" s="1"/>
  <c r="K28" i="5"/>
  <c r="O28" i="5" s="1"/>
  <c r="K27" i="5"/>
  <c r="O27" i="5" s="1"/>
  <c r="K26" i="5"/>
  <c r="O26" i="5" s="1"/>
  <c r="K16" i="5"/>
  <c r="O16" i="5" s="1"/>
  <c r="K17" i="5"/>
  <c r="O17" i="5" s="1"/>
  <c r="K18" i="5"/>
  <c r="O18" i="5" s="1"/>
  <c r="K19" i="5"/>
  <c r="O19" i="5" s="1"/>
  <c r="K20" i="5"/>
  <c r="O20" i="5" s="1"/>
  <c r="K21" i="5"/>
  <c r="O21" i="5" s="1"/>
  <c r="K22" i="5"/>
  <c r="O22" i="5" s="1"/>
  <c r="K15" i="5"/>
  <c r="O15" i="5" s="1"/>
  <c r="K5" i="5"/>
  <c r="O5" i="5" s="1"/>
  <c r="K6" i="5"/>
  <c r="O6" i="5" s="1"/>
  <c r="K7" i="5"/>
  <c r="O7" i="5" s="1"/>
  <c r="K8" i="5"/>
  <c r="O8" i="5" s="1"/>
  <c r="K9" i="5"/>
  <c r="O9" i="5" s="1"/>
  <c r="K10" i="5"/>
  <c r="O10" i="5" s="1"/>
  <c r="K11" i="5"/>
  <c r="O11" i="5" s="1"/>
  <c r="K4" i="5"/>
  <c r="O4" i="5" s="1"/>
  <c r="P27" i="5" l="1"/>
  <c r="P29" i="5"/>
  <c r="F14" i="5" s="1" a="1"/>
  <c r="F14" i="5" s="1"/>
  <c r="P31" i="5"/>
  <c r="P33" i="5"/>
  <c r="P26" i="5"/>
  <c r="P28" i="5"/>
  <c r="P30" i="5"/>
  <c r="P32" i="5"/>
  <c r="P9" i="5"/>
  <c r="P5" i="5"/>
  <c r="P16" i="5"/>
  <c r="P18" i="5"/>
  <c r="P20" i="5"/>
  <c r="P22" i="5"/>
  <c r="P11" i="5"/>
  <c r="P7" i="5"/>
  <c r="P15" i="5"/>
  <c r="P17" i="5"/>
  <c r="P19" i="5"/>
  <c r="P21" i="5"/>
  <c r="P10" i="5"/>
  <c r="P8" i="5"/>
  <c r="P6" i="5"/>
  <c r="P4" i="5"/>
  <c r="C14" i="5" l="1"/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" i="3"/>
  <c r="E2" i="3"/>
  <c r="E19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J11" i="1" l="1"/>
  <c r="J10" i="1"/>
  <c r="J9" i="1"/>
  <c r="J8" i="1"/>
  <c r="J7" i="1"/>
  <c r="B12" i="2" l="1"/>
  <c r="A12" i="2"/>
  <c r="K4" i="1"/>
  <c r="K2" i="1" a="1"/>
  <c r="K2" i="1" s="1"/>
  <c r="G33" i="1"/>
  <c r="C33" i="1"/>
  <c r="G32" i="1"/>
  <c r="C32" i="1"/>
  <c r="G31" i="1"/>
  <c r="C31" i="1"/>
  <c r="G30" i="1"/>
  <c r="C30" i="1"/>
  <c r="G29" i="1"/>
  <c r="C29" i="1"/>
  <c r="G28" i="1"/>
  <c r="C28" i="1"/>
  <c r="G27" i="1"/>
  <c r="C27" i="1"/>
  <c r="G26" i="1"/>
  <c r="C26" i="1"/>
  <c r="G25" i="1"/>
  <c r="C25" i="1"/>
  <c r="G24" i="1"/>
  <c r="C24" i="1"/>
  <c r="G23" i="1"/>
  <c r="C23" i="1"/>
  <c r="G22" i="1"/>
  <c r="C22" i="1"/>
  <c r="G21" i="1"/>
  <c r="C21" i="1"/>
  <c r="G20" i="1"/>
  <c r="C20" i="1"/>
  <c r="G46" i="1"/>
  <c r="C46" i="1"/>
  <c r="G45" i="1"/>
  <c r="C45" i="1"/>
  <c r="G44" i="1"/>
  <c r="C44" i="1"/>
  <c r="G43" i="1"/>
  <c r="C43" i="1"/>
  <c r="G42" i="1"/>
  <c r="C42" i="1"/>
  <c r="G41" i="1"/>
  <c r="C41" i="1"/>
  <c r="G40" i="1"/>
  <c r="C40" i="1"/>
  <c r="G39" i="1"/>
  <c r="C39" i="1"/>
  <c r="G38" i="1"/>
  <c r="C38" i="1"/>
  <c r="G37" i="1"/>
  <c r="C37" i="1"/>
  <c r="G36" i="1"/>
  <c r="C36" i="1"/>
  <c r="G35" i="1"/>
  <c r="C35" i="1"/>
  <c r="G34" i="1"/>
  <c r="C34" i="1"/>
  <c r="G59" i="1"/>
  <c r="C59" i="1"/>
  <c r="G58" i="1"/>
  <c r="C58" i="1"/>
  <c r="G57" i="1"/>
  <c r="C57" i="1"/>
  <c r="G56" i="1"/>
  <c r="C56" i="1"/>
  <c r="G55" i="1"/>
  <c r="C55" i="1"/>
  <c r="G54" i="1"/>
  <c r="C54" i="1"/>
  <c r="G53" i="1"/>
  <c r="C53" i="1"/>
  <c r="E52" i="1"/>
  <c r="G52" i="1" s="1"/>
  <c r="G51" i="1"/>
  <c r="C51" i="1"/>
  <c r="G50" i="1"/>
  <c r="C50" i="1"/>
  <c r="G49" i="1"/>
  <c r="C49" i="1"/>
  <c r="G48" i="1"/>
  <c r="C48" i="1"/>
  <c r="G47" i="1"/>
  <c r="C47" i="1"/>
  <c r="G19" i="1"/>
  <c r="C19" i="1"/>
  <c r="G18" i="1"/>
  <c r="C18" i="1"/>
  <c r="G17" i="1"/>
  <c r="C17" i="1"/>
  <c r="G16" i="1"/>
  <c r="C16" i="1"/>
  <c r="G15" i="1"/>
  <c r="C15" i="1"/>
  <c r="G14" i="1"/>
  <c r="C14" i="1"/>
  <c r="G13" i="1"/>
  <c r="C13" i="1"/>
  <c r="G12" i="1"/>
  <c r="C12" i="1"/>
  <c r="G11" i="1"/>
  <c r="C11" i="1"/>
  <c r="G10" i="1"/>
  <c r="C10" i="1"/>
  <c r="G9" i="1"/>
  <c r="C9" i="1"/>
  <c r="G8" i="1"/>
  <c r="C8" i="1"/>
  <c r="G7" i="1"/>
  <c r="C7" i="1"/>
  <c r="G6" i="1"/>
  <c r="C6" i="1"/>
  <c r="G5" i="1"/>
  <c r="C5" i="1"/>
  <c r="G4" i="1"/>
  <c r="C4" i="1"/>
  <c r="G3" i="1"/>
  <c r="C3" i="1"/>
  <c r="G2" i="1"/>
  <c r="C2" i="1"/>
</calcChain>
</file>

<file path=xl/sharedStrings.xml><?xml version="1.0" encoding="utf-8"?>
<sst xmlns="http://schemas.openxmlformats.org/spreadsheetml/2006/main" count="301" uniqueCount="122">
  <si>
    <t>姓名</t>
    <phoneticPr fontId="2" type="noConversion"/>
  </si>
  <si>
    <t>工时</t>
    <phoneticPr fontId="2" type="noConversion"/>
  </si>
  <si>
    <t>小时工资</t>
    <phoneticPr fontId="2" type="noConversion"/>
  </si>
  <si>
    <t>工时工资</t>
    <phoneticPr fontId="2" type="noConversion"/>
  </si>
  <si>
    <t>通讯补助</t>
    <phoneticPr fontId="2" type="noConversion"/>
  </si>
  <si>
    <t>实发工资</t>
    <phoneticPr fontId="2" type="noConversion"/>
  </si>
  <si>
    <t>工号</t>
    <phoneticPr fontId="1" type="noConversion"/>
  </si>
  <si>
    <t>郭雅丽</t>
    <phoneticPr fontId="2" type="noConversion"/>
  </si>
  <si>
    <t>郑燕</t>
    <phoneticPr fontId="2" type="noConversion"/>
  </si>
  <si>
    <t>赵海锋</t>
    <phoneticPr fontId="2" type="noConversion"/>
  </si>
  <si>
    <t>王晓丽</t>
    <phoneticPr fontId="2" type="noConversion"/>
  </si>
  <si>
    <t>王春花</t>
    <phoneticPr fontId="2" type="noConversion"/>
  </si>
  <si>
    <t>陈丽</t>
    <phoneticPr fontId="2" type="noConversion"/>
  </si>
  <si>
    <t>王康</t>
    <phoneticPr fontId="2" type="noConversion"/>
  </si>
  <si>
    <t>姜海涛</t>
    <phoneticPr fontId="2" type="noConversion"/>
  </si>
  <si>
    <t>黄强</t>
    <phoneticPr fontId="2" type="noConversion"/>
  </si>
  <si>
    <t>周玉梅</t>
    <phoneticPr fontId="2" type="noConversion"/>
  </si>
  <si>
    <t>李秋兰</t>
    <phoneticPr fontId="2" type="noConversion"/>
  </si>
  <si>
    <t>王晓琴</t>
    <phoneticPr fontId="2" type="noConversion"/>
  </si>
  <si>
    <t>黄艾美</t>
    <phoneticPr fontId="2" type="noConversion"/>
  </si>
  <si>
    <t>娄晓丽</t>
    <phoneticPr fontId="2" type="noConversion"/>
  </si>
  <si>
    <t>余丽倩</t>
    <phoneticPr fontId="2" type="noConversion"/>
  </si>
  <si>
    <t>李晓东</t>
    <phoneticPr fontId="2" type="noConversion"/>
  </si>
  <si>
    <t>孙文欢</t>
    <phoneticPr fontId="2" type="noConversion"/>
  </si>
  <si>
    <t>王芳</t>
    <phoneticPr fontId="2" type="noConversion"/>
  </si>
  <si>
    <t>王丽英</t>
    <phoneticPr fontId="2" type="noConversion"/>
  </si>
  <si>
    <t>张玲</t>
    <phoneticPr fontId="2" type="noConversion"/>
  </si>
  <si>
    <t>刘军</t>
    <phoneticPr fontId="2" type="noConversion"/>
  </si>
  <si>
    <t>林照东</t>
    <phoneticPr fontId="2" type="noConversion"/>
  </si>
  <si>
    <t>王凌</t>
    <phoneticPr fontId="2" type="noConversion"/>
  </si>
  <si>
    <t>刘芳</t>
    <phoneticPr fontId="2" type="noConversion"/>
  </si>
  <si>
    <t>范军</t>
    <phoneticPr fontId="2" type="noConversion"/>
  </si>
  <si>
    <t>秦品言</t>
    <phoneticPr fontId="2" type="noConversion"/>
  </si>
  <si>
    <t>孙真真</t>
    <phoneticPr fontId="2" type="noConversion"/>
  </si>
  <si>
    <t>查找不重复姓名：</t>
    <phoneticPr fontId="1" type="noConversion"/>
  </si>
  <si>
    <t>工资表人数：</t>
    <phoneticPr fontId="1" type="noConversion"/>
  </si>
  <si>
    <t>01011</t>
  </si>
  <si>
    <t>01012</t>
  </si>
  <si>
    <t>01017</t>
  </si>
  <si>
    <t>010113</t>
  </si>
  <si>
    <t>010115</t>
  </si>
  <si>
    <t>010116</t>
  </si>
  <si>
    <t>010117</t>
  </si>
  <si>
    <t>010118</t>
  </si>
  <si>
    <t>010119</t>
  </si>
  <si>
    <t>010120</t>
  </si>
  <si>
    <t>010121</t>
  </si>
  <si>
    <t>010122</t>
  </si>
  <si>
    <t>010125</t>
  </si>
  <si>
    <t>010126</t>
  </si>
  <si>
    <t>010127</t>
  </si>
  <si>
    <t>010128</t>
  </si>
  <si>
    <t>010129</t>
  </si>
  <si>
    <t>010130</t>
  </si>
  <si>
    <t>010132</t>
  </si>
  <si>
    <t>010133</t>
  </si>
  <si>
    <t>010136</t>
  </si>
  <si>
    <t>010137</t>
  </si>
  <si>
    <t>010138</t>
  </si>
  <si>
    <t>010146</t>
  </si>
  <si>
    <t>010147</t>
  </si>
  <si>
    <t>010148</t>
  </si>
  <si>
    <t>010149</t>
  </si>
  <si>
    <t>010150</t>
  </si>
  <si>
    <t>010151</t>
  </si>
  <si>
    <t>010152</t>
  </si>
  <si>
    <t>010153</t>
  </si>
  <si>
    <t>010154</t>
  </si>
  <si>
    <t>010155</t>
  </si>
  <si>
    <t>010156</t>
  </si>
  <si>
    <t>010157</t>
  </si>
  <si>
    <t>010158</t>
  </si>
  <si>
    <t>郭亚娟</t>
    <phoneticPr fontId="2" type="noConversion"/>
  </si>
  <si>
    <t>吕布</t>
    <phoneticPr fontId="2" type="noConversion"/>
  </si>
  <si>
    <t>王国明</t>
    <phoneticPr fontId="2" type="noConversion"/>
  </si>
  <si>
    <t>王建国</t>
    <phoneticPr fontId="2" type="noConversion"/>
  </si>
  <si>
    <t>在给定的单元格区域中，返回特定行列交叉处单元格的值或引用</t>
    <phoneticPr fontId="1" type="noConversion"/>
  </si>
  <si>
    <t>Array:单元格区域或数组常量</t>
    <phoneticPr fontId="1" type="noConversion"/>
  </si>
  <si>
    <t>index(array,row_num,column_num)</t>
    <phoneticPr fontId="1" type="noConversion"/>
  </si>
  <si>
    <t>Row_num:数组或引用中要返回值的行序号。如果忽略必须有Column_num参数</t>
    <phoneticPr fontId="1" type="noConversion"/>
  </si>
  <si>
    <t>Column_num：数组或引用中要返回值的列序号。如果忽略必须有Row_num参数</t>
    <phoneticPr fontId="1" type="noConversion"/>
  </si>
  <si>
    <t>一维数组，第2或第3参数可以省略</t>
    <phoneticPr fontId="1" type="noConversion"/>
  </si>
  <si>
    <t>工号</t>
  </si>
  <si>
    <t>姓名</t>
  </si>
  <si>
    <t>通讯补助</t>
  </si>
  <si>
    <t>孙真真</t>
  </si>
  <si>
    <t>郭雅丽</t>
  </si>
  <si>
    <t>郭亚娟</t>
  </si>
  <si>
    <t>郑燕</t>
  </si>
  <si>
    <t>赵海锋</t>
  </si>
  <si>
    <t>王晓丽</t>
  </si>
  <si>
    <t>王春花</t>
  </si>
  <si>
    <t>王国明</t>
  </si>
  <si>
    <t>陈丽</t>
  </si>
  <si>
    <t>王康</t>
  </si>
  <si>
    <t>姜海涛</t>
  </si>
  <si>
    <t>周玉梅</t>
  </si>
  <si>
    <t>李秋兰</t>
  </si>
  <si>
    <t>王晓琴</t>
  </si>
  <si>
    <t>吕布</t>
  </si>
  <si>
    <t>黄艾美</t>
  </si>
  <si>
    <t>娄晓丽</t>
  </si>
  <si>
    <t>基本工资</t>
    <phoneticPr fontId="1" type="noConversion"/>
  </si>
  <si>
    <t>黄子强</t>
    <phoneticPr fontId="1" type="noConversion"/>
  </si>
  <si>
    <t>代扣社保</t>
    <phoneticPr fontId="1" type="noConversion"/>
  </si>
  <si>
    <t>社保</t>
    <phoneticPr fontId="1" type="noConversion"/>
  </si>
  <si>
    <t>水电及房租</t>
    <phoneticPr fontId="1" type="noConversion"/>
  </si>
  <si>
    <t>水电及房租</t>
    <phoneticPr fontId="1" type="noConversion"/>
  </si>
  <si>
    <t>reference:可以多个区域</t>
    <phoneticPr fontId="1" type="noConversion"/>
  </si>
  <si>
    <t>area_num:第几个区域，第一个区域为1，第二个区域为2…以此类推</t>
    <phoneticPr fontId="1" type="noConversion"/>
  </si>
  <si>
    <t>基本工资</t>
  </si>
  <si>
    <t>代扣社保</t>
  </si>
  <si>
    <t>水电及房租</t>
  </si>
  <si>
    <t>（多个区域），加括号，用逗号分开</t>
    <phoneticPr fontId="1" type="noConversion"/>
  </si>
  <si>
    <t>预扣个税</t>
    <phoneticPr fontId="1" type="noConversion"/>
  </si>
  <si>
    <t>月份</t>
    <phoneticPr fontId="1" type="noConversion"/>
  </si>
  <si>
    <t>姓名</t>
    <phoneticPr fontId="1" type="noConversion"/>
  </si>
  <si>
    <t>实发工资</t>
    <phoneticPr fontId="1" type="noConversion"/>
  </si>
  <si>
    <t>实发工资</t>
    <phoneticPr fontId="1" type="noConversion"/>
  </si>
  <si>
    <t>3月份</t>
  </si>
  <si>
    <r>
      <t>index</t>
    </r>
    <r>
      <rPr>
        <sz val="11"/>
        <rFont val="宋体"/>
        <family val="3"/>
        <charset val="134"/>
      </rPr>
      <t>对一维来说，第二参数为序号，第三参数写或不写（留逗号或不留逗号）都一样，但写只能写</t>
    </r>
    <r>
      <rPr>
        <sz val="11"/>
        <rFont val="Tahoma"/>
        <family val="2"/>
      </rPr>
      <t>1</t>
    </r>
    <phoneticPr fontId="1" type="noConversion"/>
  </si>
  <si>
    <t>1月份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</si>
</sst>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&quot;工资表&quot;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Tahoma"/>
      <family val="2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5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2" xfId="2" applyFont="1" applyFill="1" applyBorder="1" applyAlignment="1">
      <alignment horizontal="center" vertical="center" shrinkToFit="1"/>
    </xf>
    <xf numFmtId="0" fontId="3" fillId="0" borderId="2" xfId="2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shrinkToFit="1"/>
    </xf>
    <xf numFmtId="0" fontId="0" fillId="2" borderId="1" xfId="0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1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9" fillId="0" borderId="0" xfId="0" applyFont="1" applyBorder="1" applyAlignment="1"/>
    <xf numFmtId="176" fontId="7" fillId="0" borderId="0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_包装车间2007.2月分工资" xfId="2"/>
    <cellStyle name="常规_包装车间2007.3月分工资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49696</xdr:colOff>
      <xdr:row>0</xdr:row>
      <xdr:rowOff>149087</xdr:rowOff>
    </xdr:from>
    <xdr:to>
      <xdr:col>5</xdr:col>
      <xdr:colOff>211172</xdr:colOff>
      <xdr:row>3</xdr:row>
      <xdr:rowOff>108443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96" y="149087"/>
          <a:ext cx="3598759" cy="481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169759</xdr:colOff>
      <xdr:row>3</xdr:row>
      <xdr:rowOff>138260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0"/>
          <a:ext cx="3598759" cy="481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55" zoomScale="130" zoomScaleNormal="130" workbookViewId="0">
      <selection sqref="A1:G59"/>
    </sheetView>
  </sheetViews>
  <sheetFormatPr defaultRowHeight="14.4" x14ac:dyDescent="0.25"/>
  <cols>
    <col min="2" max="2" width="13" customWidth="1"/>
    <col min="3" max="3" width="7.88671875" customWidth="1"/>
    <col min="4" max="4" width="8.21875" customWidth="1"/>
    <col min="5" max="5" width="10.6640625" customWidth="1"/>
    <col min="6" max="6" width="9" style="17"/>
    <col min="8" max="8" width="4.33203125" customWidth="1"/>
    <col min="9" max="9" width="3.21875" customWidth="1"/>
    <col min="10" max="10" width="12.21875" customWidth="1"/>
    <col min="15" max="15" width="8.77734375" customWidth="1"/>
  </cols>
  <sheetData>
    <row r="1" spans="1:11" ht="15.6" x14ac:dyDescent="0.25">
      <c r="A1" s="3" t="s">
        <v>6</v>
      </c>
      <c r="B1" s="12" t="s">
        <v>0</v>
      </c>
      <c r="C1" s="2" t="s">
        <v>1</v>
      </c>
      <c r="D1" s="2" t="s">
        <v>2</v>
      </c>
      <c r="E1" s="3" t="s">
        <v>3</v>
      </c>
      <c r="F1" s="14" t="s">
        <v>4</v>
      </c>
      <c r="G1" s="3" t="s">
        <v>5</v>
      </c>
    </row>
    <row r="2" spans="1:11" ht="15.6" x14ac:dyDescent="0.25">
      <c r="A2" s="3" t="s">
        <v>36</v>
      </c>
      <c r="B2" s="5" t="s">
        <v>33</v>
      </c>
      <c r="C2" s="6">
        <f>INT(E2/D2)</f>
        <v>140</v>
      </c>
      <c r="D2" s="6">
        <v>25</v>
      </c>
      <c r="E2" s="4">
        <v>3500</v>
      </c>
      <c r="F2" s="14">
        <v>300</v>
      </c>
      <c r="G2" s="3">
        <f t="shared" ref="G2:G59" si="0">E2+F2</f>
        <v>3800</v>
      </c>
      <c r="J2" s="13" t="s">
        <v>34</v>
      </c>
      <c r="K2">
        <f t="array" ref="K2">SUM(--(MATCH(B2:B59,B2:B59,0)=ROW(1:58)))</f>
        <v>31</v>
      </c>
    </row>
    <row r="3" spans="1:11" ht="15.6" x14ac:dyDescent="0.25">
      <c r="A3" s="3" t="s">
        <v>37</v>
      </c>
      <c r="B3" s="7" t="s">
        <v>7</v>
      </c>
      <c r="C3" s="6">
        <f t="shared" ref="C3:C59" si="1">INT(E3/D3)</f>
        <v>140</v>
      </c>
      <c r="D3" s="6">
        <v>25</v>
      </c>
      <c r="E3" s="4">
        <v>3500</v>
      </c>
      <c r="F3" s="14">
        <v>300</v>
      </c>
      <c r="G3" s="3">
        <f t="shared" si="0"/>
        <v>3800</v>
      </c>
    </row>
    <row r="4" spans="1:11" ht="15.6" x14ac:dyDescent="0.25">
      <c r="A4" s="3" t="s">
        <v>46</v>
      </c>
      <c r="B4" s="5" t="s">
        <v>72</v>
      </c>
      <c r="C4" s="6">
        <f t="shared" si="1"/>
        <v>140</v>
      </c>
      <c r="D4" s="6">
        <v>25</v>
      </c>
      <c r="E4" s="4">
        <v>3500</v>
      </c>
      <c r="F4" s="14">
        <v>300</v>
      </c>
      <c r="G4" s="3">
        <f t="shared" si="0"/>
        <v>3800</v>
      </c>
      <c r="J4" t="s">
        <v>35</v>
      </c>
      <c r="K4">
        <f>COUNTA(A2:A59)</f>
        <v>58</v>
      </c>
    </row>
    <row r="5" spans="1:11" ht="15.6" x14ac:dyDescent="0.25">
      <c r="A5" s="3" t="s">
        <v>47</v>
      </c>
      <c r="B5" s="8" t="s">
        <v>8</v>
      </c>
      <c r="C5" s="6">
        <f t="shared" si="1"/>
        <v>140</v>
      </c>
      <c r="D5" s="6">
        <v>25</v>
      </c>
      <c r="E5" s="4">
        <v>3500</v>
      </c>
      <c r="F5" s="14">
        <v>300</v>
      </c>
      <c r="G5" s="3">
        <f t="shared" si="0"/>
        <v>3800</v>
      </c>
    </row>
    <row r="6" spans="1:11" ht="15.6" x14ac:dyDescent="0.25">
      <c r="A6" s="3" t="s">
        <v>56</v>
      </c>
      <c r="B6" s="8" t="s">
        <v>9</v>
      </c>
      <c r="C6" s="6">
        <f t="shared" si="1"/>
        <v>140</v>
      </c>
      <c r="D6" s="6">
        <v>25</v>
      </c>
      <c r="E6" s="4">
        <v>3500</v>
      </c>
      <c r="F6" s="14">
        <v>300</v>
      </c>
      <c r="G6" s="3">
        <f t="shared" si="0"/>
        <v>3800</v>
      </c>
    </row>
    <row r="7" spans="1:11" ht="15.6" x14ac:dyDescent="0.25">
      <c r="A7" s="3" t="s">
        <v>57</v>
      </c>
      <c r="B7" s="5" t="s">
        <v>10</v>
      </c>
      <c r="C7" s="6">
        <f t="shared" si="1"/>
        <v>140</v>
      </c>
      <c r="D7" s="6">
        <v>25</v>
      </c>
      <c r="E7" s="4">
        <v>3500</v>
      </c>
      <c r="F7" s="14">
        <v>300</v>
      </c>
      <c r="G7" s="3">
        <f t="shared" si="0"/>
        <v>3800</v>
      </c>
      <c r="J7" t="e">
        <f>INDEX(B2:G59,5,)</f>
        <v>#VALUE!</v>
      </c>
    </row>
    <row r="8" spans="1:11" ht="15.6" x14ac:dyDescent="0.25">
      <c r="A8" s="3" t="s">
        <v>38</v>
      </c>
      <c r="B8" s="1" t="s">
        <v>11</v>
      </c>
      <c r="C8" s="6">
        <f t="shared" si="1"/>
        <v>140</v>
      </c>
      <c r="D8" s="6">
        <v>25</v>
      </c>
      <c r="E8" s="4">
        <v>3500</v>
      </c>
      <c r="F8" s="14">
        <v>300</v>
      </c>
      <c r="G8" s="3">
        <f t="shared" si="0"/>
        <v>3800</v>
      </c>
      <c r="J8">
        <f>INDEX(A1:G59,,5)</f>
        <v>3500</v>
      </c>
    </row>
    <row r="9" spans="1:11" ht="15.6" x14ac:dyDescent="0.25">
      <c r="A9" s="3" t="s">
        <v>49</v>
      </c>
      <c r="B9" s="1" t="s">
        <v>74</v>
      </c>
      <c r="C9" s="6">
        <f t="shared" si="1"/>
        <v>140</v>
      </c>
      <c r="D9" s="6">
        <v>25</v>
      </c>
      <c r="E9" s="4">
        <v>3500</v>
      </c>
      <c r="F9" s="14">
        <v>300</v>
      </c>
      <c r="G9" s="3">
        <f t="shared" si="0"/>
        <v>3800</v>
      </c>
      <c r="J9" t="str">
        <f>INDEX(A:G,3,2)</f>
        <v>郭雅丽</v>
      </c>
    </row>
    <row r="10" spans="1:11" ht="15.6" x14ac:dyDescent="0.25">
      <c r="A10" s="3" t="s">
        <v>50</v>
      </c>
      <c r="B10" s="1" t="s">
        <v>12</v>
      </c>
      <c r="C10" s="6">
        <f t="shared" si="1"/>
        <v>140</v>
      </c>
      <c r="D10" s="6">
        <v>25</v>
      </c>
      <c r="E10" s="4">
        <v>3500</v>
      </c>
      <c r="F10" s="14">
        <v>300</v>
      </c>
      <c r="G10" s="3">
        <f t="shared" si="0"/>
        <v>3800</v>
      </c>
      <c r="J10" t="str">
        <f>INDEX(B:B,5)</f>
        <v>郑燕</v>
      </c>
    </row>
    <row r="11" spans="1:11" s="17" customFormat="1" ht="15.6" x14ac:dyDescent="0.25">
      <c r="A11" s="14" t="s">
        <v>51</v>
      </c>
      <c r="B11" s="15" t="s">
        <v>13</v>
      </c>
      <c r="C11" s="16">
        <f t="shared" si="1"/>
        <v>140</v>
      </c>
      <c r="D11" s="16">
        <v>25</v>
      </c>
      <c r="E11" s="14">
        <v>3500</v>
      </c>
      <c r="F11" s="14">
        <v>300</v>
      </c>
      <c r="G11" s="14">
        <f t="shared" si="0"/>
        <v>3800</v>
      </c>
      <c r="J11" s="17" t="str">
        <f>INDEX(11:11,2)</f>
        <v>王康</v>
      </c>
    </row>
    <row r="12" spans="1:11" ht="15.6" x14ac:dyDescent="0.25">
      <c r="A12" s="3" t="s">
        <v>52</v>
      </c>
      <c r="B12" s="1" t="s">
        <v>14</v>
      </c>
      <c r="C12" s="6">
        <f t="shared" si="1"/>
        <v>140</v>
      </c>
      <c r="D12" s="6">
        <v>25</v>
      </c>
      <c r="E12" s="4">
        <v>3500</v>
      </c>
      <c r="F12" s="14">
        <v>300</v>
      </c>
      <c r="G12" s="3">
        <f t="shared" si="0"/>
        <v>3800</v>
      </c>
    </row>
    <row r="13" spans="1:11" ht="15.6" x14ac:dyDescent="0.25">
      <c r="A13" s="3" t="s">
        <v>53</v>
      </c>
      <c r="B13" s="5" t="s">
        <v>15</v>
      </c>
      <c r="C13" s="6">
        <f t="shared" si="1"/>
        <v>140</v>
      </c>
      <c r="D13" s="6">
        <v>25</v>
      </c>
      <c r="E13" s="4">
        <v>3500</v>
      </c>
      <c r="F13" s="14">
        <v>300</v>
      </c>
      <c r="G13" s="3">
        <f t="shared" si="0"/>
        <v>3800</v>
      </c>
    </row>
    <row r="14" spans="1:11" ht="15.6" x14ac:dyDescent="0.25">
      <c r="A14" s="3" t="s">
        <v>39</v>
      </c>
      <c r="B14" s="9" t="s">
        <v>16</v>
      </c>
      <c r="C14" s="6">
        <f t="shared" si="1"/>
        <v>140</v>
      </c>
      <c r="D14" s="6">
        <v>25</v>
      </c>
      <c r="E14" s="4">
        <v>3500</v>
      </c>
      <c r="F14" s="14">
        <v>300</v>
      </c>
      <c r="G14" s="3">
        <f t="shared" si="0"/>
        <v>3800</v>
      </c>
    </row>
    <row r="15" spans="1:11" ht="15.6" x14ac:dyDescent="0.25">
      <c r="A15" s="3" t="s">
        <v>54</v>
      </c>
      <c r="B15" s="9" t="s">
        <v>17</v>
      </c>
      <c r="C15" s="6">
        <f t="shared" si="1"/>
        <v>140</v>
      </c>
      <c r="D15" s="6">
        <v>25</v>
      </c>
      <c r="E15" s="4">
        <v>3500</v>
      </c>
      <c r="F15" s="14">
        <v>300</v>
      </c>
      <c r="G15" s="3">
        <f t="shared" si="0"/>
        <v>3800</v>
      </c>
    </row>
    <row r="16" spans="1:11" ht="15.6" x14ac:dyDescent="0.25">
      <c r="A16" s="3" t="s">
        <v>40</v>
      </c>
      <c r="B16" s="10" t="s">
        <v>18</v>
      </c>
      <c r="C16" s="6">
        <f t="shared" si="1"/>
        <v>135</v>
      </c>
      <c r="D16" s="6">
        <v>25</v>
      </c>
      <c r="E16" s="4">
        <v>3380</v>
      </c>
      <c r="F16" s="14">
        <v>300</v>
      </c>
      <c r="G16" s="3">
        <f t="shared" si="0"/>
        <v>3680</v>
      </c>
    </row>
    <row r="17" spans="1:7" ht="15.6" x14ac:dyDescent="0.25">
      <c r="A17" s="3" t="s">
        <v>41</v>
      </c>
      <c r="B17" s="11" t="s">
        <v>73</v>
      </c>
      <c r="C17" s="6">
        <f t="shared" si="1"/>
        <v>132</v>
      </c>
      <c r="D17" s="6">
        <v>25</v>
      </c>
      <c r="E17" s="3">
        <v>3300</v>
      </c>
      <c r="F17" s="14">
        <v>300</v>
      </c>
      <c r="G17" s="3">
        <f t="shared" si="0"/>
        <v>3600</v>
      </c>
    </row>
    <row r="18" spans="1:7" ht="15.6" x14ac:dyDescent="0.25">
      <c r="A18" s="3" t="s">
        <v>42</v>
      </c>
      <c r="B18" s="1" t="s">
        <v>19</v>
      </c>
      <c r="C18" s="6">
        <f t="shared" si="1"/>
        <v>132</v>
      </c>
      <c r="D18" s="6">
        <v>25</v>
      </c>
      <c r="E18" s="3">
        <v>3300</v>
      </c>
      <c r="F18" s="14">
        <v>300</v>
      </c>
      <c r="G18" s="3">
        <f t="shared" si="0"/>
        <v>3600</v>
      </c>
    </row>
    <row r="19" spans="1:7" ht="15.6" x14ac:dyDescent="0.25">
      <c r="A19" s="3" t="s">
        <v>43</v>
      </c>
      <c r="B19" s="1" t="s">
        <v>20</v>
      </c>
      <c r="C19" s="6">
        <f t="shared" si="1"/>
        <v>132</v>
      </c>
      <c r="D19" s="6">
        <v>25</v>
      </c>
      <c r="E19" s="3">
        <v>3300</v>
      </c>
      <c r="F19" s="14">
        <v>300</v>
      </c>
      <c r="G19" s="3">
        <f t="shared" si="0"/>
        <v>3600</v>
      </c>
    </row>
    <row r="20" spans="1:7" ht="15.6" x14ac:dyDescent="0.25">
      <c r="A20" s="3" t="s">
        <v>44</v>
      </c>
      <c r="B20" s="5" t="s">
        <v>33</v>
      </c>
      <c r="C20" s="6">
        <f>INT(E20/D20)</f>
        <v>140</v>
      </c>
      <c r="D20" s="6">
        <v>25</v>
      </c>
      <c r="E20" s="4">
        <v>3500</v>
      </c>
      <c r="F20" s="14">
        <v>300</v>
      </c>
      <c r="G20" s="3">
        <f t="shared" ref="G20:G33" si="2">E20+F20</f>
        <v>3800</v>
      </c>
    </row>
    <row r="21" spans="1:7" ht="15.6" x14ac:dyDescent="0.25">
      <c r="A21" s="3" t="s">
        <v>45</v>
      </c>
      <c r="B21" s="7" t="s">
        <v>7</v>
      </c>
      <c r="C21" s="6">
        <f t="shared" ref="C21:C33" si="3">INT(E21/D21)</f>
        <v>140</v>
      </c>
      <c r="D21" s="6">
        <v>25</v>
      </c>
      <c r="E21" s="4">
        <v>3500</v>
      </c>
      <c r="F21" s="14">
        <v>300</v>
      </c>
      <c r="G21" s="3">
        <f t="shared" si="2"/>
        <v>3800</v>
      </c>
    </row>
    <row r="22" spans="1:7" ht="15.6" x14ac:dyDescent="0.25">
      <c r="A22" s="3" t="s">
        <v>46</v>
      </c>
      <c r="B22" s="5" t="s">
        <v>72</v>
      </c>
      <c r="C22" s="6">
        <f t="shared" si="3"/>
        <v>140</v>
      </c>
      <c r="D22" s="6">
        <v>25</v>
      </c>
      <c r="E22" s="4">
        <v>3500</v>
      </c>
      <c r="F22" s="14">
        <v>300</v>
      </c>
      <c r="G22" s="3">
        <f t="shared" si="2"/>
        <v>3800</v>
      </c>
    </row>
    <row r="23" spans="1:7" ht="15.6" x14ac:dyDescent="0.25">
      <c r="A23" s="3" t="s">
        <v>47</v>
      </c>
      <c r="B23" s="8" t="s">
        <v>8</v>
      </c>
      <c r="C23" s="6">
        <f t="shared" si="3"/>
        <v>140</v>
      </c>
      <c r="D23" s="6">
        <v>25</v>
      </c>
      <c r="E23" s="4">
        <v>3500</v>
      </c>
      <c r="F23" s="14">
        <v>300</v>
      </c>
      <c r="G23" s="3">
        <f t="shared" si="2"/>
        <v>3800</v>
      </c>
    </row>
    <row r="24" spans="1:7" ht="15.6" x14ac:dyDescent="0.25">
      <c r="A24" s="3" t="s">
        <v>56</v>
      </c>
      <c r="B24" s="8" t="s">
        <v>9</v>
      </c>
      <c r="C24" s="6">
        <f t="shared" si="3"/>
        <v>140</v>
      </c>
      <c r="D24" s="6">
        <v>25</v>
      </c>
      <c r="E24" s="4">
        <v>3500</v>
      </c>
      <c r="F24" s="14">
        <v>300</v>
      </c>
      <c r="G24" s="3">
        <f t="shared" si="2"/>
        <v>3800</v>
      </c>
    </row>
    <row r="25" spans="1:7" ht="15.6" x14ac:dyDescent="0.25">
      <c r="A25" s="3" t="s">
        <v>57</v>
      </c>
      <c r="B25" s="5" t="s">
        <v>10</v>
      </c>
      <c r="C25" s="6">
        <f t="shared" si="3"/>
        <v>140</v>
      </c>
      <c r="D25" s="6">
        <v>25</v>
      </c>
      <c r="E25" s="4">
        <v>3500</v>
      </c>
      <c r="F25" s="14">
        <v>300</v>
      </c>
      <c r="G25" s="3">
        <f t="shared" si="2"/>
        <v>3800</v>
      </c>
    </row>
    <row r="26" spans="1:7" ht="15.6" x14ac:dyDescent="0.25">
      <c r="A26" s="3" t="s">
        <v>48</v>
      </c>
      <c r="B26" s="1" t="s">
        <v>11</v>
      </c>
      <c r="C26" s="6">
        <f t="shared" si="3"/>
        <v>140</v>
      </c>
      <c r="D26" s="6">
        <v>25</v>
      </c>
      <c r="E26" s="4">
        <v>3500</v>
      </c>
      <c r="F26" s="14">
        <v>300</v>
      </c>
      <c r="G26" s="3">
        <f t="shared" si="2"/>
        <v>3800</v>
      </c>
    </row>
    <row r="27" spans="1:7" ht="15.6" x14ac:dyDescent="0.25">
      <c r="A27" s="3" t="s">
        <v>49</v>
      </c>
      <c r="B27" s="1" t="s">
        <v>74</v>
      </c>
      <c r="C27" s="6">
        <f t="shared" si="3"/>
        <v>140</v>
      </c>
      <c r="D27" s="6">
        <v>25</v>
      </c>
      <c r="E27" s="4">
        <v>3500</v>
      </c>
      <c r="F27" s="14">
        <v>300</v>
      </c>
      <c r="G27" s="3">
        <f t="shared" si="2"/>
        <v>3800</v>
      </c>
    </row>
    <row r="28" spans="1:7" ht="15.6" x14ac:dyDescent="0.25">
      <c r="A28" s="3" t="s">
        <v>50</v>
      </c>
      <c r="B28" s="1" t="s">
        <v>12</v>
      </c>
      <c r="C28" s="6">
        <f t="shared" si="3"/>
        <v>140</v>
      </c>
      <c r="D28" s="6">
        <v>25</v>
      </c>
      <c r="E28" s="4">
        <v>3500</v>
      </c>
      <c r="F28" s="14">
        <v>300</v>
      </c>
      <c r="G28" s="3">
        <f t="shared" si="2"/>
        <v>3800</v>
      </c>
    </row>
    <row r="29" spans="1:7" ht="15.6" x14ac:dyDescent="0.25">
      <c r="A29" s="3" t="s">
        <v>51</v>
      </c>
      <c r="B29" s="1" t="s">
        <v>13</v>
      </c>
      <c r="C29" s="6">
        <f t="shared" si="3"/>
        <v>140</v>
      </c>
      <c r="D29" s="6">
        <v>25</v>
      </c>
      <c r="E29" s="4">
        <v>3500</v>
      </c>
      <c r="F29" s="14">
        <v>300</v>
      </c>
      <c r="G29" s="3">
        <f t="shared" si="2"/>
        <v>3800</v>
      </c>
    </row>
    <row r="30" spans="1:7" ht="15.6" x14ac:dyDescent="0.25">
      <c r="A30" s="3" t="s">
        <v>52</v>
      </c>
      <c r="B30" s="1" t="s">
        <v>14</v>
      </c>
      <c r="C30" s="6">
        <f t="shared" si="3"/>
        <v>140</v>
      </c>
      <c r="D30" s="6">
        <v>25</v>
      </c>
      <c r="E30" s="4">
        <v>3500</v>
      </c>
      <c r="F30" s="14">
        <v>300</v>
      </c>
      <c r="G30" s="3">
        <f t="shared" si="2"/>
        <v>3800</v>
      </c>
    </row>
    <row r="31" spans="1:7" ht="15.6" x14ac:dyDescent="0.25">
      <c r="A31" s="3" t="s">
        <v>53</v>
      </c>
      <c r="B31" s="5" t="s">
        <v>15</v>
      </c>
      <c r="C31" s="6">
        <f t="shared" si="3"/>
        <v>140</v>
      </c>
      <c r="D31" s="6">
        <v>25</v>
      </c>
      <c r="E31" s="4">
        <v>3500</v>
      </c>
      <c r="F31" s="14">
        <v>300</v>
      </c>
      <c r="G31" s="3">
        <f t="shared" si="2"/>
        <v>3800</v>
      </c>
    </row>
    <row r="32" spans="1:7" ht="15.6" x14ac:dyDescent="0.25">
      <c r="A32" s="3" t="s">
        <v>39</v>
      </c>
      <c r="B32" s="9" t="s">
        <v>16</v>
      </c>
      <c r="C32" s="6">
        <f t="shared" si="3"/>
        <v>140</v>
      </c>
      <c r="D32" s="6">
        <v>25</v>
      </c>
      <c r="E32" s="4">
        <v>3500</v>
      </c>
      <c r="F32" s="14">
        <v>300</v>
      </c>
      <c r="G32" s="3">
        <f t="shared" si="2"/>
        <v>3800</v>
      </c>
    </row>
    <row r="33" spans="1:7" ht="15.6" x14ac:dyDescent="0.25">
      <c r="A33" s="3" t="s">
        <v>54</v>
      </c>
      <c r="B33" s="9" t="s">
        <v>17</v>
      </c>
      <c r="C33" s="6">
        <f t="shared" si="3"/>
        <v>140</v>
      </c>
      <c r="D33" s="6">
        <v>25</v>
      </c>
      <c r="E33" s="4">
        <v>3500</v>
      </c>
      <c r="F33" s="14">
        <v>300</v>
      </c>
      <c r="G33" s="3">
        <f t="shared" si="2"/>
        <v>3800</v>
      </c>
    </row>
    <row r="34" spans="1:7" ht="15.6" x14ac:dyDescent="0.25">
      <c r="A34" s="3" t="s">
        <v>55</v>
      </c>
      <c r="B34" s="7" t="s">
        <v>7</v>
      </c>
      <c r="C34" s="6">
        <f t="shared" ref="C34:C46" si="4">INT(E34/D34)</f>
        <v>140</v>
      </c>
      <c r="D34" s="6">
        <v>25</v>
      </c>
      <c r="E34" s="4">
        <v>3500</v>
      </c>
      <c r="F34" s="14">
        <v>300</v>
      </c>
      <c r="G34" s="3">
        <f t="shared" ref="G34:G46" si="5">E34+F34</f>
        <v>3800</v>
      </c>
    </row>
    <row r="35" spans="1:7" ht="15.6" x14ac:dyDescent="0.25">
      <c r="A35" s="3" t="s">
        <v>46</v>
      </c>
      <c r="B35" s="5" t="s">
        <v>72</v>
      </c>
      <c r="C35" s="6">
        <f t="shared" si="4"/>
        <v>140</v>
      </c>
      <c r="D35" s="6">
        <v>25</v>
      </c>
      <c r="E35" s="4">
        <v>3500</v>
      </c>
      <c r="F35" s="14">
        <v>300</v>
      </c>
      <c r="G35" s="3">
        <f t="shared" si="5"/>
        <v>3800</v>
      </c>
    </row>
    <row r="36" spans="1:7" ht="15.6" x14ac:dyDescent="0.25">
      <c r="A36" s="3" t="s">
        <v>47</v>
      </c>
      <c r="B36" s="8" t="s">
        <v>8</v>
      </c>
      <c r="C36" s="6">
        <f t="shared" si="4"/>
        <v>140</v>
      </c>
      <c r="D36" s="6">
        <v>25</v>
      </c>
      <c r="E36" s="4">
        <v>3500</v>
      </c>
      <c r="F36" s="14">
        <v>300</v>
      </c>
      <c r="G36" s="3">
        <f t="shared" si="5"/>
        <v>3800</v>
      </c>
    </row>
    <row r="37" spans="1:7" ht="15.6" x14ac:dyDescent="0.25">
      <c r="A37" s="3" t="s">
        <v>56</v>
      </c>
      <c r="B37" s="8" t="s">
        <v>9</v>
      </c>
      <c r="C37" s="6">
        <f t="shared" si="4"/>
        <v>140</v>
      </c>
      <c r="D37" s="6">
        <v>25</v>
      </c>
      <c r="E37" s="4">
        <v>3500</v>
      </c>
      <c r="F37" s="14">
        <v>300</v>
      </c>
      <c r="G37" s="3">
        <f t="shared" si="5"/>
        <v>3800</v>
      </c>
    </row>
    <row r="38" spans="1:7" ht="15.6" x14ac:dyDescent="0.25">
      <c r="A38" s="3" t="s">
        <v>57</v>
      </c>
      <c r="B38" s="5" t="s">
        <v>10</v>
      </c>
      <c r="C38" s="6">
        <f t="shared" si="4"/>
        <v>140</v>
      </c>
      <c r="D38" s="6">
        <v>25</v>
      </c>
      <c r="E38" s="4">
        <v>3500</v>
      </c>
      <c r="F38" s="14">
        <v>300</v>
      </c>
      <c r="G38" s="3">
        <f t="shared" si="5"/>
        <v>3800</v>
      </c>
    </row>
    <row r="39" spans="1:7" ht="15.6" x14ac:dyDescent="0.25">
      <c r="A39" s="3" t="s">
        <v>58</v>
      </c>
      <c r="B39" s="1" t="s">
        <v>11</v>
      </c>
      <c r="C39" s="6">
        <f t="shared" si="4"/>
        <v>140</v>
      </c>
      <c r="D39" s="6">
        <v>25</v>
      </c>
      <c r="E39" s="4">
        <v>3500</v>
      </c>
      <c r="F39" s="14">
        <v>300</v>
      </c>
      <c r="G39" s="3">
        <f t="shared" si="5"/>
        <v>3800</v>
      </c>
    </row>
    <row r="40" spans="1:7" ht="15.6" x14ac:dyDescent="0.25">
      <c r="A40" s="3" t="s">
        <v>49</v>
      </c>
      <c r="B40" s="1" t="s">
        <v>74</v>
      </c>
      <c r="C40" s="6">
        <f t="shared" si="4"/>
        <v>140</v>
      </c>
      <c r="D40" s="6">
        <v>25</v>
      </c>
      <c r="E40" s="4">
        <v>3500</v>
      </c>
      <c r="F40" s="14">
        <v>300</v>
      </c>
      <c r="G40" s="3">
        <f t="shared" si="5"/>
        <v>3800</v>
      </c>
    </row>
    <row r="41" spans="1:7" ht="15.6" x14ac:dyDescent="0.25">
      <c r="A41" s="3" t="s">
        <v>50</v>
      </c>
      <c r="B41" s="1" t="s">
        <v>12</v>
      </c>
      <c r="C41" s="6">
        <f t="shared" si="4"/>
        <v>140</v>
      </c>
      <c r="D41" s="6">
        <v>25</v>
      </c>
      <c r="E41" s="4">
        <v>3500</v>
      </c>
      <c r="F41" s="14">
        <v>300</v>
      </c>
      <c r="G41" s="3">
        <f t="shared" si="5"/>
        <v>3800</v>
      </c>
    </row>
    <row r="42" spans="1:7" ht="15.6" x14ac:dyDescent="0.25">
      <c r="A42" s="3" t="s">
        <v>51</v>
      </c>
      <c r="B42" s="1" t="s">
        <v>13</v>
      </c>
      <c r="C42" s="6">
        <f t="shared" si="4"/>
        <v>140</v>
      </c>
      <c r="D42" s="6">
        <v>25</v>
      </c>
      <c r="E42" s="4">
        <v>3500</v>
      </c>
      <c r="F42" s="14">
        <v>300</v>
      </c>
      <c r="G42" s="3">
        <f t="shared" si="5"/>
        <v>3800</v>
      </c>
    </row>
    <row r="43" spans="1:7" ht="15.6" x14ac:dyDescent="0.25">
      <c r="A43" s="3" t="s">
        <v>52</v>
      </c>
      <c r="B43" s="1" t="s">
        <v>14</v>
      </c>
      <c r="C43" s="6">
        <f t="shared" si="4"/>
        <v>140</v>
      </c>
      <c r="D43" s="6">
        <v>25</v>
      </c>
      <c r="E43" s="4">
        <v>3500</v>
      </c>
      <c r="F43" s="14">
        <v>300</v>
      </c>
      <c r="G43" s="3">
        <f t="shared" si="5"/>
        <v>3800</v>
      </c>
    </row>
    <row r="44" spans="1:7" ht="15.6" x14ac:dyDescent="0.25">
      <c r="A44" s="3" t="s">
        <v>53</v>
      </c>
      <c r="B44" s="5" t="s">
        <v>15</v>
      </c>
      <c r="C44" s="6">
        <f t="shared" si="4"/>
        <v>140</v>
      </c>
      <c r="D44" s="6">
        <v>25</v>
      </c>
      <c r="E44" s="4">
        <v>3500</v>
      </c>
      <c r="F44" s="14">
        <v>300</v>
      </c>
      <c r="G44" s="3">
        <f t="shared" si="5"/>
        <v>3800</v>
      </c>
    </row>
    <row r="45" spans="1:7" ht="15.6" x14ac:dyDescent="0.25">
      <c r="A45" s="3" t="s">
        <v>39</v>
      </c>
      <c r="B45" s="9" t="s">
        <v>16</v>
      </c>
      <c r="C45" s="6">
        <f t="shared" si="4"/>
        <v>140</v>
      </c>
      <c r="D45" s="6">
        <v>25</v>
      </c>
      <c r="E45" s="4">
        <v>3500</v>
      </c>
      <c r="F45" s="14">
        <v>300</v>
      </c>
      <c r="G45" s="3">
        <f t="shared" si="5"/>
        <v>3800</v>
      </c>
    </row>
    <row r="46" spans="1:7" ht="15.6" x14ac:dyDescent="0.25">
      <c r="A46" s="3" t="s">
        <v>54</v>
      </c>
      <c r="B46" s="9" t="s">
        <v>17</v>
      </c>
      <c r="C46" s="6">
        <f t="shared" si="4"/>
        <v>140</v>
      </c>
      <c r="D46" s="6">
        <v>25</v>
      </c>
      <c r="E46" s="4">
        <v>3500</v>
      </c>
      <c r="F46" s="14">
        <v>300</v>
      </c>
      <c r="G46" s="3">
        <f t="shared" si="5"/>
        <v>3800</v>
      </c>
    </row>
    <row r="47" spans="1:7" ht="15.6" x14ac:dyDescent="0.25">
      <c r="A47" s="3" t="s">
        <v>59</v>
      </c>
      <c r="B47" s="1" t="s">
        <v>21</v>
      </c>
      <c r="C47" s="6">
        <f t="shared" si="1"/>
        <v>126</v>
      </c>
      <c r="D47" s="6">
        <v>25</v>
      </c>
      <c r="E47" s="3">
        <v>3170</v>
      </c>
      <c r="F47" s="14">
        <v>300</v>
      </c>
      <c r="G47" s="3">
        <f t="shared" si="0"/>
        <v>3470</v>
      </c>
    </row>
    <row r="48" spans="1:7" ht="15.6" x14ac:dyDescent="0.25">
      <c r="A48" s="3" t="s">
        <v>60</v>
      </c>
      <c r="B48" s="1" t="s">
        <v>22</v>
      </c>
      <c r="C48" s="6">
        <f t="shared" si="1"/>
        <v>126</v>
      </c>
      <c r="D48" s="6">
        <v>25</v>
      </c>
      <c r="E48" s="3">
        <v>3170</v>
      </c>
      <c r="F48" s="14">
        <v>300</v>
      </c>
      <c r="G48" s="3">
        <f t="shared" si="0"/>
        <v>3470</v>
      </c>
    </row>
    <row r="49" spans="1:7" ht="15.6" x14ac:dyDescent="0.25">
      <c r="A49" s="3" t="s">
        <v>61</v>
      </c>
      <c r="B49" s="1" t="s">
        <v>23</v>
      </c>
      <c r="C49" s="6">
        <f t="shared" si="1"/>
        <v>126</v>
      </c>
      <c r="D49" s="6">
        <v>25</v>
      </c>
      <c r="E49" s="3">
        <v>3170</v>
      </c>
      <c r="F49" s="14">
        <v>300</v>
      </c>
      <c r="G49" s="3">
        <f t="shared" si="0"/>
        <v>3470</v>
      </c>
    </row>
    <row r="50" spans="1:7" ht="15.6" x14ac:dyDescent="0.25">
      <c r="A50" s="3" t="s">
        <v>62</v>
      </c>
      <c r="B50" s="11" t="s">
        <v>24</v>
      </c>
      <c r="C50" s="6">
        <f t="shared" si="1"/>
        <v>126</v>
      </c>
      <c r="D50" s="6">
        <v>25</v>
      </c>
      <c r="E50" s="3">
        <v>3170</v>
      </c>
      <c r="F50" s="14">
        <v>300</v>
      </c>
      <c r="G50" s="3">
        <f t="shared" si="0"/>
        <v>3470</v>
      </c>
    </row>
    <row r="51" spans="1:7" ht="15.6" x14ac:dyDescent="0.25">
      <c r="A51" s="3" t="s">
        <v>63</v>
      </c>
      <c r="B51" s="1" t="s">
        <v>25</v>
      </c>
      <c r="C51" s="6">
        <f t="shared" si="1"/>
        <v>126</v>
      </c>
      <c r="D51" s="6">
        <v>25</v>
      </c>
      <c r="E51" s="3">
        <v>3170</v>
      </c>
      <c r="F51" s="14">
        <v>300</v>
      </c>
      <c r="G51" s="3">
        <f t="shared" si="0"/>
        <v>3470</v>
      </c>
    </row>
    <row r="52" spans="1:7" ht="15.6" x14ac:dyDescent="0.25">
      <c r="A52" s="3" t="s">
        <v>64</v>
      </c>
      <c r="B52" s="1" t="s">
        <v>26</v>
      </c>
      <c r="C52" s="6">
        <v>120</v>
      </c>
      <c r="D52" s="6">
        <v>25</v>
      </c>
      <c r="E52" s="4">
        <f>C52*D52</f>
        <v>3000</v>
      </c>
      <c r="F52" s="14">
        <v>300</v>
      </c>
      <c r="G52" s="3">
        <f t="shared" si="0"/>
        <v>3300</v>
      </c>
    </row>
    <row r="53" spans="1:7" ht="15.6" x14ac:dyDescent="0.25">
      <c r="A53" s="3" t="s">
        <v>65</v>
      </c>
      <c r="B53" s="1" t="s">
        <v>27</v>
      </c>
      <c r="C53" s="6">
        <f t="shared" si="1"/>
        <v>131</v>
      </c>
      <c r="D53" s="6">
        <v>25</v>
      </c>
      <c r="E53" s="3">
        <v>3290</v>
      </c>
      <c r="F53" s="14">
        <v>300</v>
      </c>
      <c r="G53" s="3">
        <f t="shared" si="0"/>
        <v>3590</v>
      </c>
    </row>
    <row r="54" spans="1:7" ht="15.6" x14ac:dyDescent="0.25">
      <c r="A54" s="3" t="s">
        <v>66</v>
      </c>
      <c r="B54" s="1" t="s">
        <v>28</v>
      </c>
      <c r="C54" s="6">
        <f t="shared" si="1"/>
        <v>140</v>
      </c>
      <c r="D54" s="6">
        <v>25</v>
      </c>
      <c r="E54" s="3">
        <v>3500</v>
      </c>
      <c r="F54" s="14">
        <v>300</v>
      </c>
      <c r="G54" s="3">
        <f t="shared" si="0"/>
        <v>3800</v>
      </c>
    </row>
    <row r="55" spans="1:7" ht="15.6" x14ac:dyDescent="0.25">
      <c r="A55" s="3" t="s">
        <v>67</v>
      </c>
      <c r="B55" s="1" t="s">
        <v>29</v>
      </c>
      <c r="C55" s="6">
        <f t="shared" si="1"/>
        <v>140</v>
      </c>
      <c r="D55" s="6">
        <v>25</v>
      </c>
      <c r="E55" s="3">
        <v>3500</v>
      </c>
      <c r="F55" s="14">
        <v>300</v>
      </c>
      <c r="G55" s="3">
        <f t="shared" si="0"/>
        <v>3800</v>
      </c>
    </row>
    <row r="56" spans="1:7" ht="15.6" x14ac:dyDescent="0.25">
      <c r="A56" s="3" t="s">
        <v>68</v>
      </c>
      <c r="B56" s="1" t="s">
        <v>30</v>
      </c>
      <c r="C56" s="6">
        <f t="shared" si="1"/>
        <v>140</v>
      </c>
      <c r="D56" s="6">
        <v>25</v>
      </c>
      <c r="E56" s="3">
        <v>3500</v>
      </c>
      <c r="F56" s="14">
        <v>300</v>
      </c>
      <c r="G56" s="3">
        <f t="shared" si="0"/>
        <v>3800</v>
      </c>
    </row>
    <row r="57" spans="1:7" ht="15.6" x14ac:dyDescent="0.25">
      <c r="A57" s="3" t="s">
        <v>69</v>
      </c>
      <c r="B57" s="1" t="s">
        <v>75</v>
      </c>
      <c r="C57" s="6">
        <f t="shared" si="1"/>
        <v>140</v>
      </c>
      <c r="D57" s="6">
        <v>25</v>
      </c>
      <c r="E57" s="3">
        <v>3500</v>
      </c>
      <c r="F57" s="14">
        <v>300</v>
      </c>
      <c r="G57" s="3">
        <f t="shared" si="0"/>
        <v>3800</v>
      </c>
    </row>
    <row r="58" spans="1:7" ht="15.6" x14ac:dyDescent="0.25">
      <c r="A58" s="3" t="s">
        <v>70</v>
      </c>
      <c r="B58" s="1" t="s">
        <v>31</v>
      </c>
      <c r="C58" s="6">
        <f t="shared" si="1"/>
        <v>140</v>
      </c>
      <c r="D58" s="6">
        <v>25</v>
      </c>
      <c r="E58" s="3">
        <v>3500</v>
      </c>
      <c r="F58" s="14">
        <v>300</v>
      </c>
      <c r="G58" s="3">
        <f t="shared" si="0"/>
        <v>3800</v>
      </c>
    </row>
    <row r="59" spans="1:7" ht="15.6" x14ac:dyDescent="0.25">
      <c r="A59" s="3" t="s">
        <v>71</v>
      </c>
      <c r="B59" s="10" t="s">
        <v>32</v>
      </c>
      <c r="C59" s="6">
        <f t="shared" si="1"/>
        <v>140</v>
      </c>
      <c r="D59" s="6">
        <v>25</v>
      </c>
      <c r="E59" s="3">
        <v>3500</v>
      </c>
      <c r="F59" s="14">
        <v>300</v>
      </c>
      <c r="G59" s="3">
        <f t="shared" si="0"/>
        <v>3800</v>
      </c>
    </row>
  </sheetData>
  <autoFilter ref="A1:G59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="130" zoomScaleNormal="130" workbookViewId="0">
      <selection activeCell="A6" sqref="A6:F6"/>
    </sheetView>
  </sheetViews>
  <sheetFormatPr defaultRowHeight="14.4" x14ac:dyDescent="0.25"/>
  <sheetData>
    <row r="1" spans="1:17" x14ac:dyDescent="0.25">
      <c r="K1">
        <v>1</v>
      </c>
      <c r="L1">
        <f>K1:K5</f>
        <v>1</v>
      </c>
      <c r="M1">
        <v>1</v>
      </c>
      <c r="N1">
        <v>2</v>
      </c>
      <c r="O1">
        <v>3</v>
      </c>
      <c r="P1">
        <v>4</v>
      </c>
      <c r="Q1">
        <v>5</v>
      </c>
    </row>
    <row r="2" spans="1:17" x14ac:dyDescent="0.25">
      <c r="K2">
        <v>2</v>
      </c>
      <c r="L2">
        <f>{1,2,3,4,5}</f>
        <v>1</v>
      </c>
    </row>
    <row r="3" spans="1:17" x14ac:dyDescent="0.25">
      <c r="K3">
        <v>3</v>
      </c>
    </row>
    <row r="4" spans="1:17" x14ac:dyDescent="0.25">
      <c r="K4">
        <v>4</v>
      </c>
    </row>
    <row r="5" spans="1:17" x14ac:dyDescent="0.25">
      <c r="A5" t="s">
        <v>78</v>
      </c>
      <c r="K5">
        <v>5</v>
      </c>
    </row>
    <row r="6" spans="1:17" x14ac:dyDescent="0.25">
      <c r="A6" t="s">
        <v>76</v>
      </c>
    </row>
    <row r="7" spans="1:17" x14ac:dyDescent="0.25">
      <c r="A7" t="s">
        <v>77</v>
      </c>
    </row>
    <row r="8" spans="1:17" x14ac:dyDescent="0.25">
      <c r="A8" t="s">
        <v>79</v>
      </c>
    </row>
    <row r="9" spans="1:17" x14ac:dyDescent="0.25">
      <c r="A9" t="s">
        <v>80</v>
      </c>
    </row>
    <row r="10" spans="1:17" x14ac:dyDescent="0.25">
      <c r="A10" t="s">
        <v>81</v>
      </c>
    </row>
    <row r="11" spans="1:17" x14ac:dyDescent="0.25">
      <c r="A11" s="18" t="s">
        <v>120</v>
      </c>
    </row>
    <row r="12" spans="1:17" x14ac:dyDescent="0.25">
      <c r="A12">
        <f>INDEX({1;2;3},2)</f>
        <v>2</v>
      </c>
      <c r="B12" t="str">
        <f>INDEX({1,2,3,4,6,"人民"},,6)</f>
        <v>人民</v>
      </c>
    </row>
    <row r="13" spans="1:17" x14ac:dyDescent="0.25">
      <c r="B13">
        <f>INDEX({1;2;3;4;5},5)</f>
        <v>5</v>
      </c>
    </row>
    <row r="14" spans="1:17" x14ac:dyDescent="0.25">
      <c r="B14">
        <f>INDEX(M1:Q1,,5)</f>
        <v>5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130" zoomScaleNormal="130" workbookViewId="0">
      <selection activeCell="H10" sqref="H10"/>
    </sheetView>
  </sheetViews>
  <sheetFormatPr defaultRowHeight="14.4" x14ac:dyDescent="0.25"/>
  <cols>
    <col min="3" max="3" width="9.77734375" customWidth="1"/>
    <col min="4" max="4" width="10.109375" customWidth="1"/>
    <col min="5" max="5" width="11.109375" bestFit="1" customWidth="1"/>
    <col min="6" max="6" width="13.109375" bestFit="1" customWidth="1"/>
    <col min="7" max="7" width="11.109375" bestFit="1" customWidth="1"/>
    <col min="8" max="8" width="11" bestFit="1" customWidth="1"/>
  </cols>
  <sheetData>
    <row r="1" spans="1:8" x14ac:dyDescent="0.25">
      <c r="A1" s="3" t="s">
        <v>82</v>
      </c>
      <c r="B1" s="3" t="s">
        <v>83</v>
      </c>
      <c r="C1" s="3" t="s">
        <v>102</v>
      </c>
      <c r="D1" s="3" t="s">
        <v>84</v>
      </c>
      <c r="E1" s="3" t="s">
        <v>104</v>
      </c>
      <c r="F1" s="3" t="s">
        <v>106</v>
      </c>
      <c r="G1" s="3" t="s">
        <v>104</v>
      </c>
      <c r="H1" s="3" t="s">
        <v>106</v>
      </c>
    </row>
    <row r="2" spans="1:8" x14ac:dyDescent="0.25">
      <c r="A2" s="3" t="s">
        <v>36</v>
      </c>
      <c r="B2" s="3" t="s">
        <v>85</v>
      </c>
      <c r="C2" s="3">
        <v>3500</v>
      </c>
      <c r="D2" s="3">
        <v>300</v>
      </c>
      <c r="E2" s="3">
        <f>INDEX(社保、房租及水电!C:C,MATCH($B2,社保、房租及水电!$B:$B,0))</f>
        <v>348.7</v>
      </c>
      <c r="F2" s="3">
        <f>INDEX(社保、房租及水电!D:D,MATCH($B2,社保、房租及水电!$B:$B,0))</f>
        <v>318.62</v>
      </c>
      <c r="G2" s="3">
        <f>INDEX(社保、房租及水电!C:C,MATCH($B2,社保、房租及水电!$B:$B,0))</f>
        <v>348.7</v>
      </c>
      <c r="H2" s="3">
        <f>INDEX(社保、房租及水电!D:D,MATCH($B2,社保、房租及水电!$B:$B,0))</f>
        <v>318.62</v>
      </c>
    </row>
    <row r="3" spans="1:8" x14ac:dyDescent="0.25">
      <c r="A3" s="3" t="s">
        <v>37</v>
      </c>
      <c r="B3" s="3" t="s">
        <v>86</v>
      </c>
      <c r="C3" s="3">
        <v>3500</v>
      </c>
      <c r="D3" s="3">
        <v>300</v>
      </c>
      <c r="E3" s="3">
        <f>INDEX(社保、房租及水电!C:C,MATCH(B3,社保、房租及水电!B:B,0))</f>
        <v>348.7</v>
      </c>
      <c r="F3" s="3">
        <f>INDEX(社保、房租及水电!D:D,MATCH($B3,社保、房租及水电!$B:$B,0))</f>
        <v>144.88</v>
      </c>
      <c r="G3" s="3">
        <f>INDEX(社保、房租及水电!C:C,MATCH(B3,社保、房租及水电!$B:$B,0))</f>
        <v>348.7</v>
      </c>
      <c r="H3" s="3">
        <f>INDEX(社保、房租及水电!D:D,MATCH($B3,社保、房租及水电!$B:$B,0))</f>
        <v>144.88</v>
      </c>
    </row>
    <row r="4" spans="1:8" x14ac:dyDescent="0.25">
      <c r="A4" s="3" t="s">
        <v>46</v>
      </c>
      <c r="B4" s="3" t="s">
        <v>87</v>
      </c>
      <c r="C4" s="3">
        <v>3500</v>
      </c>
      <c r="D4" s="3">
        <v>300</v>
      </c>
      <c r="E4" s="3">
        <f>INDEX(社保、房租及水电!C:C,MATCH(B4,社保、房租及水电!B:B,0))</f>
        <v>348.7</v>
      </c>
      <c r="F4" s="3">
        <f>INDEX(社保、房租及水电!D:D,MATCH($B4,社保、房租及水电!$B:$B,0))</f>
        <v>61.64</v>
      </c>
      <c r="G4" s="3">
        <f>INDEX(社保、房租及水电!C:C,MATCH(B4,社保、房租及水电!B:B,0))</f>
        <v>348.7</v>
      </c>
      <c r="H4" s="3">
        <f>INDEX(社保、房租及水电!D:D,MATCH($B4,社保、房租及水电!$B:$B,0))</f>
        <v>61.64</v>
      </c>
    </row>
    <row r="5" spans="1:8" x14ac:dyDescent="0.25">
      <c r="A5" s="3" t="s">
        <v>47</v>
      </c>
      <c r="B5" s="3" t="s">
        <v>88</v>
      </c>
      <c r="C5" s="3">
        <v>3500</v>
      </c>
      <c r="D5" s="3">
        <v>300</v>
      </c>
      <c r="E5" s="3">
        <f>INDEX(社保、房租及水电!C:C,MATCH(B5,社保、房租及水电!B:B,0))</f>
        <v>348.7</v>
      </c>
      <c r="F5" s="3">
        <f>INDEX(社保、房租及水电!D:D,MATCH($B5,社保、房租及水电!$B:$B,0))</f>
        <v>61.64</v>
      </c>
      <c r="G5" s="3">
        <f>INDEX(社保、房租及水电!C:C,MATCH(B5,社保、房租及水电!B:B,0))</f>
        <v>348.7</v>
      </c>
      <c r="H5" s="3">
        <f>INDEX(社保、房租及水电!D:D,MATCH($B5,社保、房租及水电!$B:$B,0))</f>
        <v>61.64</v>
      </c>
    </row>
    <row r="6" spans="1:8" x14ac:dyDescent="0.25">
      <c r="A6" s="3" t="s">
        <v>56</v>
      </c>
      <c r="B6" s="3" t="s">
        <v>89</v>
      </c>
      <c r="C6" s="3">
        <v>3500</v>
      </c>
      <c r="D6" s="3">
        <v>300</v>
      </c>
      <c r="E6" s="3">
        <f>INDEX(社保、房租及水电!C:C,MATCH(B6,社保、房租及水电!B:B,0))</f>
        <v>348.7</v>
      </c>
      <c r="F6" s="3">
        <f>INDEX(社保、房租及水电!D:D,MATCH($B6,社保、房租及水电!$B:$B,0))</f>
        <v>235.65</v>
      </c>
      <c r="G6" s="3">
        <f>INDEX(社保、房租及水电!C:C,MATCH(B6,社保、房租及水电!B:B,0))</f>
        <v>348.7</v>
      </c>
      <c r="H6" s="3">
        <f>INDEX(社保、房租及水电!D:D,MATCH($B6,社保、房租及水电!$B:$B,0))</f>
        <v>235.65</v>
      </c>
    </row>
    <row r="7" spans="1:8" x14ac:dyDescent="0.25">
      <c r="A7" s="3" t="s">
        <v>57</v>
      </c>
      <c r="B7" s="3" t="s">
        <v>90</v>
      </c>
      <c r="C7" s="3">
        <v>3500</v>
      </c>
      <c r="D7" s="3">
        <v>300</v>
      </c>
      <c r="E7" s="3">
        <f>INDEX(社保、房租及水电!C:C,MATCH(B7,社保、房租及水电!B:B,0))</f>
        <v>348.7</v>
      </c>
      <c r="F7" s="3">
        <f>INDEX(社保、房租及水电!D:D,MATCH($B7,社保、房租及水电!$B:$B,0))</f>
        <v>394.4</v>
      </c>
      <c r="G7" s="3">
        <f>INDEX(社保、房租及水电!C:C,MATCH(B7,社保、房租及水电!B:B,0))</f>
        <v>348.7</v>
      </c>
      <c r="H7" s="3">
        <f>INDEX(社保、房租及水电!D:D,MATCH($B7,社保、房租及水电!$B:$B,0))</f>
        <v>394.4</v>
      </c>
    </row>
    <row r="8" spans="1:8" x14ac:dyDescent="0.25">
      <c r="A8" s="3" t="s">
        <v>38</v>
      </c>
      <c r="B8" s="3" t="s">
        <v>91</v>
      </c>
      <c r="C8" s="3">
        <v>3500</v>
      </c>
      <c r="D8" s="3">
        <v>300</v>
      </c>
      <c r="E8" s="3">
        <f>INDEX(社保、房租及水电!C:C,MATCH(B8,社保、房租及水电!B:B,0))</f>
        <v>348.7</v>
      </c>
      <c r="F8" s="3">
        <f>INDEX(社保、房租及水电!D:D,MATCH($B8,社保、房租及水电!$B:$B,0))</f>
        <v>296.79000000000002</v>
      </c>
      <c r="G8" s="3">
        <f>INDEX(社保、房租及水电!C:C,MATCH(B8,社保、房租及水电!B:B,0))</f>
        <v>348.7</v>
      </c>
      <c r="H8" s="3">
        <f>INDEX(社保、房租及水电!D:D,MATCH($B8,社保、房租及水电!$B:$B,0))</f>
        <v>296.79000000000002</v>
      </c>
    </row>
    <row r="9" spans="1:8" x14ac:dyDescent="0.25">
      <c r="A9" s="3" t="s">
        <v>49</v>
      </c>
      <c r="B9" s="3" t="s">
        <v>92</v>
      </c>
      <c r="C9" s="3">
        <v>3500</v>
      </c>
      <c r="D9" s="3">
        <v>300</v>
      </c>
      <c r="E9" s="3">
        <f>INDEX(社保、房租及水电!C:C,MATCH(B9,社保、房租及水电!B:B,0))</f>
        <v>348.7</v>
      </c>
      <c r="F9" s="3">
        <f>INDEX(社保、房租及水电!D:D,MATCH($B9,社保、房租及水电!$B:$B,0))</f>
        <v>0</v>
      </c>
      <c r="G9" s="3">
        <f>INDEX(社保、房租及水电!C:C,MATCH(B9,社保、房租及水电!B:B,0))</f>
        <v>348.7</v>
      </c>
      <c r="H9" s="3">
        <f>INDEX(社保、房租及水电!D:D,MATCH($B9,社保、房租及水电!$B:$B,0))</f>
        <v>0</v>
      </c>
    </row>
    <row r="10" spans="1:8" x14ac:dyDescent="0.25">
      <c r="A10" s="3" t="s">
        <v>50</v>
      </c>
      <c r="B10" s="3" t="s">
        <v>93</v>
      </c>
      <c r="C10" s="3">
        <v>3500</v>
      </c>
      <c r="D10" s="3">
        <v>300</v>
      </c>
      <c r="E10" s="3">
        <f>INDEX(社保、房租及水电!C:C,MATCH(B10,社保、房租及水电!B:B,0))</f>
        <v>348.7</v>
      </c>
      <c r="F10" s="3">
        <f>INDEX(社保、房租及水电!D:D,MATCH($B10,社保、房租及水电!$B:$B,0))</f>
        <v>255.53</v>
      </c>
      <c r="G10" s="3">
        <f>INDEX(社保、房租及水电!C:C,MATCH(B10,社保、房租及水电!B:B,0))</f>
        <v>348.7</v>
      </c>
      <c r="H10" s="3">
        <f>INDEX(社保、房租及水电!D:D,MATCH($B10,社保、房租及水电!$B:$B,0))</f>
        <v>255.53</v>
      </c>
    </row>
    <row r="11" spans="1:8" x14ac:dyDescent="0.25">
      <c r="A11" s="3" t="s">
        <v>51</v>
      </c>
      <c r="B11" s="3" t="s">
        <v>94</v>
      </c>
      <c r="C11" s="3">
        <v>3500</v>
      </c>
      <c r="D11" s="3">
        <v>300</v>
      </c>
      <c r="E11" s="3">
        <f>INDEX(社保、房租及水电!C:C,MATCH(B11,社保、房租及水电!B:B,0))</f>
        <v>348.7</v>
      </c>
      <c r="F11" s="3">
        <f>INDEX(社保、房租及水电!D:D,MATCH($B11,社保、房租及水电!$B:$B,0))</f>
        <v>255.53</v>
      </c>
      <c r="G11" s="3">
        <f>INDEX(社保、房租及水电!C:C,MATCH(B11,社保、房租及水电!B:B,0))</f>
        <v>348.7</v>
      </c>
      <c r="H11" s="3">
        <f>INDEX(社保、房租及水电!D:D,MATCH($B11,社保、房租及水电!$B:$B,0))</f>
        <v>255.53</v>
      </c>
    </row>
    <row r="12" spans="1:8" x14ac:dyDescent="0.25">
      <c r="A12" s="3" t="s">
        <v>52</v>
      </c>
      <c r="B12" s="3" t="s">
        <v>95</v>
      </c>
      <c r="C12" s="3">
        <v>3500</v>
      </c>
      <c r="D12" s="3">
        <v>300</v>
      </c>
      <c r="E12" s="3">
        <f>INDEX(社保、房租及水电!C:C,MATCH(B12,社保、房租及水电!B:B,0))</f>
        <v>348.7</v>
      </c>
      <c r="F12" s="3">
        <f>INDEX(社保、房租及水电!D:D,MATCH($B12,社保、房租及水电!$B:$B,0))</f>
        <v>128.19999999999999</v>
      </c>
      <c r="G12" s="3">
        <f>INDEX(社保、房租及水电!C:C,MATCH(B12,社保、房租及水电!B:B,0))</f>
        <v>348.7</v>
      </c>
      <c r="H12" s="3">
        <f>INDEX(社保、房租及水电!D:D,MATCH($B12,社保、房租及水电!$B:$B,0))</f>
        <v>128.19999999999999</v>
      </c>
    </row>
    <row r="13" spans="1:8" x14ac:dyDescent="0.25">
      <c r="A13" s="3" t="s">
        <v>53</v>
      </c>
      <c r="B13" s="3" t="s">
        <v>103</v>
      </c>
      <c r="C13" s="3">
        <v>3500</v>
      </c>
      <c r="D13" s="3">
        <v>300</v>
      </c>
      <c r="E13" s="3">
        <f>INDEX(社保、房租及水电!C:C,MATCH(B13,社保、房租及水电!B:B,0))</f>
        <v>348.7</v>
      </c>
      <c r="F13" s="3">
        <f>INDEX(社保、房租及水电!D:D,MATCH($B13,社保、房租及水电!$B:$B,0))</f>
        <v>48.2</v>
      </c>
      <c r="G13" s="3">
        <f>INDEX(社保、房租及水电!C:C,MATCH(B13,社保、房租及水电!B:B,0))</f>
        <v>348.7</v>
      </c>
      <c r="H13" s="3">
        <f>INDEX(社保、房租及水电!D:D,MATCH($B13,社保、房租及水电!$B:$B,0))</f>
        <v>48.2</v>
      </c>
    </row>
    <row r="14" spans="1:8" x14ac:dyDescent="0.25">
      <c r="A14" s="3" t="s">
        <v>39</v>
      </c>
      <c r="B14" s="3" t="s">
        <v>96</v>
      </c>
      <c r="C14" s="3">
        <v>3500</v>
      </c>
      <c r="D14" s="3">
        <v>300</v>
      </c>
      <c r="E14" s="3">
        <f>INDEX(社保、房租及水电!C:C,MATCH(B14,社保、房租及水电!B:B,0))</f>
        <v>348.7</v>
      </c>
      <c r="F14" s="3">
        <f>INDEX(社保、房租及水电!D:D,MATCH($B14,社保、房租及水电!$B:$B,0))</f>
        <v>421.2</v>
      </c>
      <c r="G14" s="3">
        <f>INDEX(社保、房租及水电!C:C,MATCH(B14,社保、房租及水电!B:B,0))</f>
        <v>348.7</v>
      </c>
      <c r="H14" s="3">
        <f>INDEX(社保、房租及水电!D:D,MATCH($B14,社保、房租及水电!$B:$B,0))</f>
        <v>421.2</v>
      </c>
    </row>
    <row r="15" spans="1:8" x14ac:dyDescent="0.25">
      <c r="A15" s="3" t="s">
        <v>54</v>
      </c>
      <c r="B15" s="3" t="s">
        <v>97</v>
      </c>
      <c r="C15" s="3">
        <v>3500</v>
      </c>
      <c r="D15" s="3">
        <v>300</v>
      </c>
      <c r="E15" s="3">
        <f>INDEX(社保、房租及水电!C:C,MATCH(B15,社保、房租及水电!B:B,0))</f>
        <v>348.7</v>
      </c>
      <c r="F15" s="3">
        <f>INDEX(社保、房租及水电!D:D,MATCH($B15,社保、房租及水电!$B:$B,0))</f>
        <v>198.75</v>
      </c>
      <c r="G15" s="3">
        <f>INDEX(社保、房租及水电!C:C,MATCH(B15,社保、房租及水电!B:B,0))</f>
        <v>348.7</v>
      </c>
      <c r="H15" s="3">
        <f>INDEX(社保、房租及水电!D:D,MATCH($B15,社保、房租及水电!$B:$B,0))</f>
        <v>198.75</v>
      </c>
    </row>
    <row r="16" spans="1:8" x14ac:dyDescent="0.25">
      <c r="A16" s="3" t="s">
        <v>40</v>
      </c>
      <c r="B16" s="3" t="s">
        <v>98</v>
      </c>
      <c r="C16" s="3">
        <v>3380</v>
      </c>
      <c r="D16" s="3">
        <v>300</v>
      </c>
      <c r="E16" s="3">
        <f>INDEX(社保、房租及水电!C:C,MATCH(B16,社保、房租及水电!B:B,0))</f>
        <v>348.7</v>
      </c>
      <c r="F16" s="3">
        <f>INDEX(社保、房租及水电!D:D,MATCH($B16,社保、房租及水电!$B:$B,0))</f>
        <v>123.7</v>
      </c>
      <c r="G16" s="3">
        <f>INDEX(社保、房租及水电!C:C,MATCH(B16,社保、房租及水电!B:B,0))</f>
        <v>348.7</v>
      </c>
      <c r="H16" s="3">
        <f>INDEX(社保、房租及水电!D:D,MATCH($B16,社保、房租及水电!$B:$B,0))</f>
        <v>123.7</v>
      </c>
    </row>
    <row r="17" spans="1:8" x14ac:dyDescent="0.25">
      <c r="A17" s="3" t="s">
        <v>41</v>
      </c>
      <c r="B17" s="3" t="s">
        <v>99</v>
      </c>
      <c r="C17" s="3">
        <v>3300</v>
      </c>
      <c r="D17" s="3">
        <v>300</v>
      </c>
      <c r="E17" s="3">
        <f>INDEX(社保、房租及水电!C:C,MATCH(B17,社保、房租及水电!B:B,0))</f>
        <v>348.7</v>
      </c>
      <c r="F17" s="3">
        <f>INDEX(社保、房租及水电!D:D,MATCH($B17,社保、房租及水电!$B:$B,0))</f>
        <v>126.7</v>
      </c>
      <c r="G17" s="3">
        <f>INDEX(社保、房租及水电!C:C,MATCH(B17,社保、房租及水电!B:B,0))</f>
        <v>348.7</v>
      </c>
      <c r="H17" s="3">
        <f>INDEX(社保、房租及水电!D:D,MATCH($B17,社保、房租及水电!$B:$B,0))</f>
        <v>126.7</v>
      </c>
    </row>
    <row r="18" spans="1:8" x14ac:dyDescent="0.25">
      <c r="A18" s="3" t="s">
        <v>42</v>
      </c>
      <c r="B18" s="3" t="s">
        <v>100</v>
      </c>
      <c r="C18" s="3">
        <v>3300</v>
      </c>
      <c r="D18" s="3">
        <v>300</v>
      </c>
      <c r="E18" s="3">
        <f>INDEX(社保、房租及水电!C:C,MATCH(B18,社保、房租及水电!B:B,0))</f>
        <v>348.7</v>
      </c>
      <c r="F18" s="3">
        <f>INDEX(社保、房租及水电!D:D,MATCH($B18,社保、房租及水电!$B:$B,0))</f>
        <v>199.1</v>
      </c>
      <c r="G18" s="3">
        <f>INDEX(社保、房租及水电!C:C,MATCH(B18,社保、房租及水电!B:B,0))</f>
        <v>348.7</v>
      </c>
      <c r="H18" s="3">
        <f>INDEX(社保、房租及水电!D:D,MATCH($B18,社保、房租及水电!$B:$B,0))</f>
        <v>199.1</v>
      </c>
    </row>
    <row r="19" spans="1:8" x14ac:dyDescent="0.25">
      <c r="A19" s="3" t="s">
        <v>43</v>
      </c>
      <c r="B19" s="3" t="s">
        <v>101</v>
      </c>
      <c r="C19" s="3">
        <v>3300</v>
      </c>
      <c r="D19" s="3">
        <v>300</v>
      </c>
      <c r="E19" s="3">
        <f>INDEX(社保、房租及水电!C:C,MATCH(B19,社保、房租及水电!B:B,0))</f>
        <v>348.7</v>
      </c>
      <c r="F19" s="3">
        <f>INDEX(社保、房租及水电!D:D,MATCH($B19,社保、房租及水电!$B:$B,0))</f>
        <v>344.9</v>
      </c>
      <c r="G19" s="3">
        <f>INDEX(社保、房租及水电!C:C,MATCH(B19,社保、房租及水电!B:B,0))</f>
        <v>348.7</v>
      </c>
      <c r="H19" s="3">
        <f>INDEX(社保、房租及水电!D:D,MATCH($B19,社保、房租及水电!$B:$B,0))</f>
        <v>344.9</v>
      </c>
    </row>
  </sheetData>
  <autoFilter ref="A1:G19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="130" zoomScaleNormal="130" workbookViewId="0">
      <selection activeCell="G18" sqref="G18"/>
    </sheetView>
  </sheetViews>
  <sheetFormatPr defaultRowHeight="14.4" x14ac:dyDescent="0.25"/>
  <cols>
    <col min="4" max="4" width="11" bestFit="1" customWidth="1"/>
  </cols>
  <sheetData>
    <row r="1" spans="1:4" x14ac:dyDescent="0.25">
      <c r="A1" s="3" t="s">
        <v>82</v>
      </c>
      <c r="B1" s="3" t="s">
        <v>83</v>
      </c>
      <c r="C1" s="3" t="s">
        <v>105</v>
      </c>
      <c r="D1" s="3" t="s">
        <v>107</v>
      </c>
    </row>
    <row r="2" spans="1:4" x14ac:dyDescent="0.25">
      <c r="A2" s="3" t="s">
        <v>38</v>
      </c>
      <c r="B2" s="3" t="s">
        <v>91</v>
      </c>
      <c r="C2" s="3">
        <v>348.7</v>
      </c>
      <c r="D2" s="3">
        <v>296.79000000000002</v>
      </c>
    </row>
    <row r="3" spans="1:4" x14ac:dyDescent="0.25">
      <c r="A3" s="3" t="s">
        <v>40</v>
      </c>
      <c r="B3" s="3" t="s">
        <v>98</v>
      </c>
      <c r="C3" s="3">
        <v>348.7</v>
      </c>
      <c r="D3" s="3">
        <v>123.7</v>
      </c>
    </row>
    <row r="4" spans="1:4" x14ac:dyDescent="0.25">
      <c r="A4" s="3" t="s">
        <v>57</v>
      </c>
      <c r="B4" s="3" t="s">
        <v>90</v>
      </c>
      <c r="C4" s="3">
        <v>348.7</v>
      </c>
      <c r="D4" s="3">
        <v>394.4</v>
      </c>
    </row>
    <row r="5" spans="1:4" x14ac:dyDescent="0.25">
      <c r="A5" s="3" t="s">
        <v>49</v>
      </c>
      <c r="B5" s="3" t="s">
        <v>92</v>
      </c>
      <c r="C5" s="3">
        <v>348.7</v>
      </c>
      <c r="D5" s="3"/>
    </row>
    <row r="6" spans="1:4" x14ac:dyDescent="0.25">
      <c r="A6" s="3" t="s">
        <v>42</v>
      </c>
      <c r="B6" s="3" t="s">
        <v>100</v>
      </c>
      <c r="C6" s="3">
        <v>348.7</v>
      </c>
      <c r="D6" s="3">
        <v>199.1</v>
      </c>
    </row>
    <row r="7" spans="1:4" x14ac:dyDescent="0.25">
      <c r="A7" s="3" t="s">
        <v>37</v>
      </c>
      <c r="B7" s="3" t="s">
        <v>86</v>
      </c>
      <c r="C7" s="3">
        <v>348.7</v>
      </c>
      <c r="D7" s="3">
        <v>144.88</v>
      </c>
    </row>
    <row r="8" spans="1:4" x14ac:dyDescent="0.25">
      <c r="A8" s="3" t="s">
        <v>43</v>
      </c>
      <c r="B8" s="3" t="s">
        <v>101</v>
      </c>
      <c r="C8" s="3">
        <v>348.7</v>
      </c>
      <c r="D8" s="3">
        <v>344.9</v>
      </c>
    </row>
    <row r="9" spans="1:4" x14ac:dyDescent="0.25">
      <c r="A9" s="3" t="s">
        <v>46</v>
      </c>
      <c r="B9" s="3" t="s">
        <v>87</v>
      </c>
      <c r="C9" s="3">
        <v>348.7</v>
      </c>
      <c r="D9" s="3">
        <v>61.64</v>
      </c>
    </row>
    <row r="10" spans="1:4" x14ac:dyDescent="0.25">
      <c r="A10" s="3" t="s">
        <v>50</v>
      </c>
      <c r="B10" s="3" t="s">
        <v>93</v>
      </c>
      <c r="C10" s="3">
        <v>348.7</v>
      </c>
      <c r="D10" s="3">
        <v>255.53</v>
      </c>
    </row>
    <row r="11" spans="1:4" x14ac:dyDescent="0.25">
      <c r="A11" s="3" t="s">
        <v>39</v>
      </c>
      <c r="B11" s="3" t="s">
        <v>96</v>
      </c>
      <c r="C11" s="3">
        <v>348.7</v>
      </c>
      <c r="D11" s="3">
        <v>421.2</v>
      </c>
    </row>
    <row r="12" spans="1:4" x14ac:dyDescent="0.25">
      <c r="A12" s="3" t="s">
        <v>51</v>
      </c>
      <c r="B12" s="3" t="s">
        <v>94</v>
      </c>
      <c r="C12" s="3">
        <v>348.7</v>
      </c>
      <c r="D12" s="3">
        <v>255.53</v>
      </c>
    </row>
    <row r="13" spans="1:4" x14ac:dyDescent="0.25">
      <c r="A13" s="3" t="s">
        <v>54</v>
      </c>
      <c r="B13" s="3" t="s">
        <v>97</v>
      </c>
      <c r="C13" s="3">
        <v>348.7</v>
      </c>
      <c r="D13" s="3">
        <v>198.75</v>
      </c>
    </row>
    <row r="14" spans="1:4" x14ac:dyDescent="0.25">
      <c r="A14" s="3" t="s">
        <v>52</v>
      </c>
      <c r="B14" s="3" t="s">
        <v>95</v>
      </c>
      <c r="C14" s="3">
        <v>348.7</v>
      </c>
      <c r="D14" s="3">
        <v>128.19999999999999</v>
      </c>
    </row>
    <row r="15" spans="1:4" x14ac:dyDescent="0.25">
      <c r="A15" s="3" t="s">
        <v>47</v>
      </c>
      <c r="B15" s="3" t="s">
        <v>88</v>
      </c>
      <c r="C15" s="3">
        <v>348.7</v>
      </c>
      <c r="D15" s="3">
        <v>61.64</v>
      </c>
    </row>
    <row r="16" spans="1:4" x14ac:dyDescent="0.25">
      <c r="A16" s="3" t="s">
        <v>36</v>
      </c>
      <c r="B16" s="3" t="s">
        <v>85</v>
      </c>
      <c r="C16" s="3">
        <v>348.7</v>
      </c>
      <c r="D16" s="3">
        <v>318.62</v>
      </c>
    </row>
    <row r="17" spans="1:4" x14ac:dyDescent="0.25">
      <c r="A17" s="3" t="s">
        <v>56</v>
      </c>
      <c r="B17" s="3" t="s">
        <v>89</v>
      </c>
      <c r="C17" s="3">
        <v>348.7</v>
      </c>
      <c r="D17" s="3">
        <v>235.65</v>
      </c>
    </row>
    <row r="18" spans="1:4" x14ac:dyDescent="0.25">
      <c r="A18" s="3" t="s">
        <v>41</v>
      </c>
      <c r="B18" s="3" t="s">
        <v>99</v>
      </c>
      <c r="C18" s="3">
        <v>348.7</v>
      </c>
      <c r="D18" s="3">
        <v>126.7</v>
      </c>
    </row>
    <row r="19" spans="1:4" x14ac:dyDescent="0.25">
      <c r="A19" s="3" t="s">
        <v>53</v>
      </c>
      <c r="B19" s="3" t="s">
        <v>103</v>
      </c>
      <c r="C19" s="3">
        <v>348.7</v>
      </c>
      <c r="D19" s="3">
        <v>48.2</v>
      </c>
    </row>
  </sheetData>
  <sortState ref="A2:E19">
    <sortCondition ref="E2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"/>
  <sheetViews>
    <sheetView tabSelected="1" zoomScale="130" zoomScaleNormal="130" workbookViewId="0">
      <selection activeCell="P6" sqref="P6"/>
    </sheetView>
  </sheetViews>
  <sheetFormatPr defaultRowHeight="14.4" x14ac:dyDescent="0.25"/>
  <cols>
    <col min="1" max="1" width="9" customWidth="1"/>
    <col min="9" max="16" width="9" style="21"/>
  </cols>
  <sheetData>
    <row r="2" spans="1:16" x14ac:dyDescent="0.25">
      <c r="B2" s="19"/>
      <c r="I2" s="24">
        <v>44227</v>
      </c>
      <c r="J2" s="24"/>
      <c r="K2" s="24"/>
      <c r="L2" s="24"/>
      <c r="M2" s="24"/>
      <c r="N2" s="24"/>
      <c r="O2" s="24"/>
    </row>
    <row r="3" spans="1:16" x14ac:dyDescent="0.25">
      <c r="I3" s="22" t="s">
        <v>82</v>
      </c>
      <c r="J3" s="22" t="s">
        <v>83</v>
      </c>
      <c r="K3" s="22" t="s">
        <v>110</v>
      </c>
      <c r="L3" s="22" t="s">
        <v>84</v>
      </c>
      <c r="M3" s="22" t="s">
        <v>111</v>
      </c>
      <c r="N3" s="22" t="s">
        <v>112</v>
      </c>
      <c r="O3" s="20" t="s">
        <v>114</v>
      </c>
      <c r="P3" s="20" t="s">
        <v>117</v>
      </c>
    </row>
    <row r="4" spans="1:16" x14ac:dyDescent="0.25">
      <c r="I4" s="22" t="s">
        <v>36</v>
      </c>
      <c r="J4" s="22" t="s">
        <v>85</v>
      </c>
      <c r="K4" s="22">
        <f ca="1">RANDBETWEEN(3000,10000)</f>
        <v>5350</v>
      </c>
      <c r="L4" s="22">
        <v>300</v>
      </c>
      <c r="M4" s="22">
        <v>348.7</v>
      </c>
      <c r="N4" s="22">
        <v>318.62</v>
      </c>
      <c r="O4" s="22">
        <f ca="1">IF(K4&gt;=5000,(K4-5000)*0.03,0)</f>
        <v>10.5</v>
      </c>
      <c r="P4" s="22">
        <f ca="1">K4+L4-M4-N4-O4</f>
        <v>4972.18</v>
      </c>
    </row>
    <row r="5" spans="1:16" x14ac:dyDescent="0.25">
      <c r="I5" s="22" t="s">
        <v>37</v>
      </c>
      <c r="J5" s="22" t="s">
        <v>86</v>
      </c>
      <c r="K5" s="22">
        <f t="shared" ref="K5:K11" ca="1" si="0">RANDBETWEEN(3000,10000)</f>
        <v>4248</v>
      </c>
      <c r="L5" s="22">
        <v>300</v>
      </c>
      <c r="M5" s="22">
        <v>348.7</v>
      </c>
      <c r="N5" s="22">
        <v>144.88</v>
      </c>
      <c r="O5" s="22">
        <f t="shared" ref="O5:O11" ca="1" si="1">IF(K5&gt;=5000,(K5-5000)*0.03,0)</f>
        <v>0</v>
      </c>
      <c r="P5" s="22">
        <f t="shared" ref="P5:P11" ca="1" si="2">K5+L5-M5-N5-O5</f>
        <v>4054.42</v>
      </c>
    </row>
    <row r="6" spans="1:16" x14ac:dyDescent="0.25">
      <c r="I6" s="22" t="s">
        <v>46</v>
      </c>
      <c r="J6" s="22" t="s">
        <v>87</v>
      </c>
      <c r="K6" s="22">
        <f t="shared" ca="1" si="0"/>
        <v>4004</v>
      </c>
      <c r="L6" s="22">
        <v>300</v>
      </c>
      <c r="M6" s="22">
        <v>348.7</v>
      </c>
      <c r="N6" s="22">
        <v>61.64</v>
      </c>
      <c r="O6" s="22">
        <f t="shared" ca="1" si="1"/>
        <v>0</v>
      </c>
      <c r="P6" s="22">
        <f t="shared" ca="1" si="2"/>
        <v>3893.6600000000003</v>
      </c>
    </row>
    <row r="7" spans="1:16" x14ac:dyDescent="0.25">
      <c r="A7" t="s">
        <v>108</v>
      </c>
      <c r="I7" s="22" t="s">
        <v>47</v>
      </c>
      <c r="J7" s="22" t="s">
        <v>88</v>
      </c>
      <c r="K7" s="22">
        <f t="shared" ca="1" si="0"/>
        <v>6780</v>
      </c>
      <c r="L7" s="22">
        <v>300</v>
      </c>
      <c r="M7" s="22">
        <v>348.7</v>
      </c>
      <c r="N7" s="22">
        <v>61.64</v>
      </c>
      <c r="O7" s="22">
        <f t="shared" ca="1" si="1"/>
        <v>53.4</v>
      </c>
      <c r="P7" s="22">
        <f t="shared" ca="1" si="2"/>
        <v>6616.26</v>
      </c>
    </row>
    <row r="8" spans="1:16" x14ac:dyDescent="0.25">
      <c r="A8" t="s">
        <v>113</v>
      </c>
      <c r="I8" s="22" t="s">
        <v>56</v>
      </c>
      <c r="J8" s="22" t="s">
        <v>89</v>
      </c>
      <c r="K8" s="22">
        <f t="shared" ca="1" si="0"/>
        <v>9218</v>
      </c>
      <c r="L8" s="22">
        <v>300</v>
      </c>
      <c r="M8" s="22">
        <v>348.7</v>
      </c>
      <c r="N8" s="22">
        <v>235.65</v>
      </c>
      <c r="O8" s="22">
        <f t="shared" ca="1" si="1"/>
        <v>126.53999999999999</v>
      </c>
      <c r="P8" s="22">
        <f t="shared" ca="1" si="2"/>
        <v>8807.1099999999988</v>
      </c>
    </row>
    <row r="9" spans="1:16" x14ac:dyDescent="0.25">
      <c r="A9" t="s">
        <v>109</v>
      </c>
      <c r="I9" s="22" t="s">
        <v>57</v>
      </c>
      <c r="J9" s="22" t="s">
        <v>90</v>
      </c>
      <c r="K9" s="22">
        <f t="shared" ca="1" si="0"/>
        <v>8329</v>
      </c>
      <c r="L9" s="22">
        <v>300</v>
      </c>
      <c r="M9" s="22">
        <v>348.7</v>
      </c>
      <c r="N9" s="22">
        <v>394.4</v>
      </c>
      <c r="O9" s="22">
        <f t="shared" ca="1" si="1"/>
        <v>99.86999999999999</v>
      </c>
      <c r="P9" s="22">
        <f t="shared" ca="1" si="2"/>
        <v>7786.03</v>
      </c>
    </row>
    <row r="10" spans="1:16" x14ac:dyDescent="0.25">
      <c r="I10" s="22" t="s">
        <v>38</v>
      </c>
      <c r="J10" s="22" t="s">
        <v>91</v>
      </c>
      <c r="K10" s="22">
        <f t="shared" ca="1" si="0"/>
        <v>4991</v>
      </c>
      <c r="L10" s="22">
        <v>300</v>
      </c>
      <c r="M10" s="22">
        <v>348.7</v>
      </c>
      <c r="N10" s="22">
        <v>296.79000000000002</v>
      </c>
      <c r="O10" s="22">
        <f t="shared" ca="1" si="1"/>
        <v>0</v>
      </c>
      <c r="P10" s="22">
        <f t="shared" ca="1" si="2"/>
        <v>4645.51</v>
      </c>
    </row>
    <row r="11" spans="1:16" x14ac:dyDescent="0.25">
      <c r="I11" s="22" t="s">
        <v>49</v>
      </c>
      <c r="J11" s="22" t="s">
        <v>92</v>
      </c>
      <c r="K11" s="22">
        <f t="shared" ca="1" si="0"/>
        <v>6533</v>
      </c>
      <c r="L11" s="22">
        <v>300</v>
      </c>
      <c r="M11" s="22">
        <v>348.7</v>
      </c>
      <c r="N11" s="22">
        <v>0</v>
      </c>
      <c r="O11" s="22">
        <f t="shared" ca="1" si="1"/>
        <v>45.989999999999995</v>
      </c>
      <c r="P11" s="22">
        <f t="shared" ca="1" si="2"/>
        <v>6438.31</v>
      </c>
    </row>
    <row r="12" spans="1:16" x14ac:dyDescent="0.25">
      <c r="B12" s="3" t="s">
        <v>115</v>
      </c>
      <c r="C12" s="3" t="s">
        <v>119</v>
      </c>
      <c r="E12" s="3" t="s">
        <v>115</v>
      </c>
      <c r="F12" s="3" t="s">
        <v>121</v>
      </c>
    </row>
    <row r="13" spans="1:16" x14ac:dyDescent="0.25">
      <c r="B13" s="3" t="s">
        <v>116</v>
      </c>
      <c r="C13" s="3" t="s">
        <v>87</v>
      </c>
      <c r="E13" s="3" t="s">
        <v>116</v>
      </c>
      <c r="F13" s="3" t="s">
        <v>87</v>
      </c>
      <c r="I13" s="24">
        <v>44255</v>
      </c>
      <c r="J13" s="24"/>
      <c r="K13" s="24"/>
      <c r="L13" s="24"/>
      <c r="M13" s="24"/>
      <c r="N13" s="24"/>
      <c r="O13" s="24"/>
    </row>
    <row r="14" spans="1:16" x14ac:dyDescent="0.25">
      <c r="B14" s="3" t="s">
        <v>118</v>
      </c>
      <c r="C14" s="3">
        <f ca="1">INDEX((P4:P11,P15:P22,P26:P33),MATCH(C13,J4:J11,0),,MATCH(C12,{"1月份","2月份","3月份"},0))</f>
        <v>9296.369999999999</v>
      </c>
      <c r="E14" s="3" t="s">
        <v>117</v>
      </c>
      <c r="F14" s="3">
        <f t="array" aca="1" ref="F14" ca="1">INDEX((P4:P11,P15:P22,P26:P33),MATCH($F$13,$J$4:$J$11,0),,MATCH($F$12,ROW(1:3)&amp;"月份",0))</f>
        <v>3893.6600000000003</v>
      </c>
      <c r="I14" s="22" t="s">
        <v>82</v>
      </c>
      <c r="J14" s="22" t="s">
        <v>83</v>
      </c>
      <c r="K14" s="22" t="s">
        <v>110</v>
      </c>
      <c r="L14" s="22" t="s">
        <v>84</v>
      </c>
      <c r="M14" s="22" t="s">
        <v>111</v>
      </c>
      <c r="N14" s="22" t="s">
        <v>112</v>
      </c>
      <c r="O14" s="20" t="s">
        <v>114</v>
      </c>
      <c r="P14" s="20" t="s">
        <v>117</v>
      </c>
    </row>
    <row r="15" spans="1:16" x14ac:dyDescent="0.25">
      <c r="I15" s="22" t="s">
        <v>36</v>
      </c>
      <c r="J15" s="22" t="s">
        <v>85</v>
      </c>
      <c r="K15" s="22">
        <f ca="1">RANDBETWEEN(3000,10000)</f>
        <v>3817</v>
      </c>
      <c r="L15" s="22">
        <v>300</v>
      </c>
      <c r="M15" s="22">
        <v>348.7</v>
      </c>
      <c r="N15" s="22">
        <v>318.62</v>
      </c>
      <c r="O15" s="22">
        <f t="shared" ref="O15:O22" ca="1" si="3">IF(K15&gt;=5000,(K15-5000)*0.03,0)</f>
        <v>0</v>
      </c>
      <c r="P15" s="22">
        <f t="shared" ref="P15:P22" ca="1" si="4">K15+L15-M15-N15-O15</f>
        <v>3449.6800000000003</v>
      </c>
    </row>
    <row r="16" spans="1:16" x14ac:dyDescent="0.25">
      <c r="I16" s="22" t="s">
        <v>37</v>
      </c>
      <c r="J16" s="22" t="s">
        <v>86</v>
      </c>
      <c r="K16" s="22">
        <f t="shared" ref="K16:K22" ca="1" si="5">RANDBETWEEN(3000,10000)</f>
        <v>9673</v>
      </c>
      <c r="L16" s="22">
        <v>300</v>
      </c>
      <c r="M16" s="22">
        <v>348.7</v>
      </c>
      <c r="N16" s="22">
        <v>144.88</v>
      </c>
      <c r="O16" s="22">
        <f t="shared" ca="1" si="3"/>
        <v>140.19</v>
      </c>
      <c r="P16" s="22">
        <f t="shared" ca="1" si="4"/>
        <v>9339.23</v>
      </c>
    </row>
    <row r="17" spans="1:16" x14ac:dyDescent="0.25">
      <c r="A17" s="19"/>
      <c r="I17" s="22" t="s">
        <v>46</v>
      </c>
      <c r="J17" s="22" t="s">
        <v>87</v>
      </c>
      <c r="K17" s="22">
        <f t="shared" ca="1" si="5"/>
        <v>8043</v>
      </c>
      <c r="L17" s="22">
        <v>300</v>
      </c>
      <c r="M17" s="22">
        <v>348.7</v>
      </c>
      <c r="N17" s="22">
        <v>61.64</v>
      </c>
      <c r="O17" s="22">
        <f t="shared" ca="1" si="3"/>
        <v>91.289999999999992</v>
      </c>
      <c r="P17" s="22">
        <f t="shared" ca="1" si="4"/>
        <v>7841.37</v>
      </c>
    </row>
    <row r="18" spans="1:16" ht="15" x14ac:dyDescent="0.35">
      <c r="A18" s="23"/>
      <c r="I18" s="22" t="s">
        <v>47</v>
      </c>
      <c r="J18" s="22" t="s">
        <v>88</v>
      </c>
      <c r="K18" s="22">
        <f t="shared" ca="1" si="5"/>
        <v>4063</v>
      </c>
      <c r="L18" s="22">
        <v>300</v>
      </c>
      <c r="M18" s="22">
        <v>348.7</v>
      </c>
      <c r="N18" s="22">
        <v>61.64</v>
      </c>
      <c r="O18" s="22">
        <f t="shared" ca="1" si="3"/>
        <v>0</v>
      </c>
      <c r="P18" s="22">
        <f t="shared" ca="1" si="4"/>
        <v>3952.6600000000003</v>
      </c>
    </row>
    <row r="19" spans="1:16" x14ac:dyDescent="0.25">
      <c r="I19" s="22" t="s">
        <v>56</v>
      </c>
      <c r="J19" s="22" t="s">
        <v>89</v>
      </c>
      <c r="K19" s="22">
        <f t="shared" ca="1" si="5"/>
        <v>4074</v>
      </c>
      <c r="L19" s="22">
        <v>300</v>
      </c>
      <c r="M19" s="22">
        <v>348.7</v>
      </c>
      <c r="N19" s="22">
        <v>235.65</v>
      </c>
      <c r="O19" s="22">
        <f t="shared" ca="1" si="3"/>
        <v>0</v>
      </c>
      <c r="P19" s="22">
        <f t="shared" ca="1" si="4"/>
        <v>3789.65</v>
      </c>
    </row>
    <row r="20" spans="1:16" x14ac:dyDescent="0.25">
      <c r="I20" s="22" t="s">
        <v>57</v>
      </c>
      <c r="J20" s="22" t="s">
        <v>90</v>
      </c>
      <c r="K20" s="22">
        <f t="shared" ca="1" si="5"/>
        <v>3137</v>
      </c>
      <c r="L20" s="22">
        <v>300</v>
      </c>
      <c r="M20" s="22">
        <v>348.7</v>
      </c>
      <c r="N20" s="22">
        <v>394.4</v>
      </c>
      <c r="O20" s="22">
        <f t="shared" ca="1" si="3"/>
        <v>0</v>
      </c>
      <c r="P20" s="22">
        <f t="shared" ca="1" si="4"/>
        <v>2693.9</v>
      </c>
    </row>
    <row r="21" spans="1:16" x14ac:dyDescent="0.25">
      <c r="I21" s="22" t="s">
        <v>38</v>
      </c>
      <c r="J21" s="22" t="s">
        <v>91</v>
      </c>
      <c r="K21" s="22">
        <f t="shared" ca="1" si="5"/>
        <v>6494</v>
      </c>
      <c r="L21" s="22">
        <v>300</v>
      </c>
      <c r="M21" s="22">
        <v>348.7</v>
      </c>
      <c r="N21" s="22">
        <v>296.79000000000002</v>
      </c>
      <c r="O21" s="22">
        <f t="shared" ca="1" si="3"/>
        <v>44.82</v>
      </c>
      <c r="P21" s="22">
        <f t="shared" ca="1" si="4"/>
        <v>6103.6900000000005</v>
      </c>
    </row>
    <row r="22" spans="1:16" x14ac:dyDescent="0.25">
      <c r="I22" s="22" t="s">
        <v>49</v>
      </c>
      <c r="J22" s="22" t="s">
        <v>92</v>
      </c>
      <c r="K22" s="22">
        <f t="shared" ca="1" si="5"/>
        <v>6557</v>
      </c>
      <c r="L22" s="22">
        <v>300</v>
      </c>
      <c r="M22" s="22">
        <v>348.7</v>
      </c>
      <c r="N22" s="22">
        <v>0</v>
      </c>
      <c r="O22" s="22">
        <f t="shared" ca="1" si="3"/>
        <v>46.71</v>
      </c>
      <c r="P22" s="22">
        <f t="shared" ca="1" si="4"/>
        <v>6461.59</v>
      </c>
    </row>
    <row r="24" spans="1:16" x14ac:dyDescent="0.25">
      <c r="I24" s="24">
        <v>44286</v>
      </c>
      <c r="J24" s="24"/>
      <c r="K24" s="24"/>
      <c r="L24" s="24"/>
      <c r="M24" s="24"/>
      <c r="N24" s="24"/>
      <c r="O24" s="24"/>
    </row>
    <row r="25" spans="1:16" x14ac:dyDescent="0.25">
      <c r="I25" s="22" t="s">
        <v>82</v>
      </c>
      <c r="J25" s="22" t="s">
        <v>83</v>
      </c>
      <c r="K25" s="22" t="s">
        <v>110</v>
      </c>
      <c r="L25" s="22" t="s">
        <v>84</v>
      </c>
      <c r="M25" s="22" t="s">
        <v>111</v>
      </c>
      <c r="N25" s="22" t="s">
        <v>112</v>
      </c>
      <c r="O25" s="20" t="s">
        <v>114</v>
      </c>
      <c r="P25" s="20" t="s">
        <v>117</v>
      </c>
    </row>
    <row r="26" spans="1:16" x14ac:dyDescent="0.25">
      <c r="I26" s="22" t="s">
        <v>36</v>
      </c>
      <c r="J26" s="22" t="s">
        <v>85</v>
      </c>
      <c r="K26" s="22">
        <f ca="1">RANDBETWEEN(3000,10000)</f>
        <v>5769</v>
      </c>
      <c r="L26" s="22">
        <v>300</v>
      </c>
      <c r="M26" s="22">
        <v>348.7</v>
      </c>
      <c r="N26" s="22">
        <v>318.62</v>
      </c>
      <c r="O26" s="22">
        <f t="shared" ref="O26:O33" ca="1" si="6">IF(K26&gt;=5000,(K26-5000)*0.03,0)</f>
        <v>23.07</v>
      </c>
      <c r="P26" s="22">
        <f t="shared" ref="P26:P33" ca="1" si="7">K26+L26-M26-N26-O26</f>
        <v>5378.6100000000006</v>
      </c>
    </row>
    <row r="27" spans="1:16" x14ac:dyDescent="0.25">
      <c r="I27" s="22" t="s">
        <v>37</v>
      </c>
      <c r="J27" s="22" t="s">
        <v>86</v>
      </c>
      <c r="K27" s="22">
        <f t="shared" ref="K27:K33" ca="1" si="8">RANDBETWEEN(3000,10000)</f>
        <v>3328</v>
      </c>
      <c r="L27" s="22">
        <v>300</v>
      </c>
      <c r="M27" s="22">
        <v>348.7</v>
      </c>
      <c r="N27" s="22">
        <v>144.88</v>
      </c>
      <c r="O27" s="22">
        <f t="shared" ca="1" si="6"/>
        <v>0</v>
      </c>
      <c r="P27" s="22">
        <f t="shared" ca="1" si="7"/>
        <v>3134.42</v>
      </c>
    </row>
    <row r="28" spans="1:16" x14ac:dyDescent="0.25">
      <c r="I28" s="22" t="s">
        <v>46</v>
      </c>
      <c r="J28" s="22" t="s">
        <v>87</v>
      </c>
      <c r="K28" s="22">
        <f t="shared" ca="1" si="8"/>
        <v>9543</v>
      </c>
      <c r="L28" s="22">
        <v>300</v>
      </c>
      <c r="M28" s="22">
        <v>348.7</v>
      </c>
      <c r="N28" s="22">
        <v>61.64</v>
      </c>
      <c r="O28" s="22">
        <f t="shared" ca="1" si="6"/>
        <v>136.29</v>
      </c>
      <c r="P28" s="22">
        <f t="shared" ca="1" si="7"/>
        <v>9296.369999999999</v>
      </c>
    </row>
    <row r="29" spans="1:16" x14ac:dyDescent="0.25">
      <c r="I29" s="22" t="s">
        <v>47</v>
      </c>
      <c r="J29" s="22" t="s">
        <v>88</v>
      </c>
      <c r="K29" s="22">
        <f t="shared" ca="1" si="8"/>
        <v>8586</v>
      </c>
      <c r="L29" s="22">
        <v>300</v>
      </c>
      <c r="M29" s="22">
        <v>348.7</v>
      </c>
      <c r="N29" s="22">
        <v>61.64</v>
      </c>
      <c r="O29" s="22">
        <f t="shared" ca="1" si="6"/>
        <v>107.58</v>
      </c>
      <c r="P29" s="22">
        <f t="shared" ca="1" si="7"/>
        <v>8368.08</v>
      </c>
    </row>
    <row r="30" spans="1:16" x14ac:dyDescent="0.25">
      <c r="I30" s="22" t="s">
        <v>56</v>
      </c>
      <c r="J30" s="22" t="s">
        <v>89</v>
      </c>
      <c r="K30" s="22">
        <f t="shared" ca="1" si="8"/>
        <v>3892</v>
      </c>
      <c r="L30" s="22">
        <v>300</v>
      </c>
      <c r="M30" s="22">
        <v>348.7</v>
      </c>
      <c r="N30" s="22">
        <v>235.65</v>
      </c>
      <c r="O30" s="22">
        <f t="shared" ca="1" si="6"/>
        <v>0</v>
      </c>
      <c r="P30" s="22">
        <f t="shared" ca="1" si="7"/>
        <v>3607.65</v>
      </c>
    </row>
    <row r="31" spans="1:16" x14ac:dyDescent="0.25">
      <c r="I31" s="22" t="s">
        <v>57</v>
      </c>
      <c r="J31" s="22" t="s">
        <v>90</v>
      </c>
      <c r="K31" s="22">
        <f t="shared" ca="1" si="8"/>
        <v>8840</v>
      </c>
      <c r="L31" s="22">
        <v>300</v>
      </c>
      <c r="M31" s="22">
        <v>348.7</v>
      </c>
      <c r="N31" s="22">
        <v>394.4</v>
      </c>
      <c r="O31" s="22">
        <f t="shared" ca="1" si="6"/>
        <v>115.19999999999999</v>
      </c>
      <c r="P31" s="22">
        <f t="shared" ca="1" si="7"/>
        <v>8281.6999999999989</v>
      </c>
    </row>
    <row r="32" spans="1:16" x14ac:dyDescent="0.25">
      <c r="I32" s="22" t="s">
        <v>38</v>
      </c>
      <c r="J32" s="22" t="s">
        <v>91</v>
      </c>
      <c r="K32" s="22">
        <f t="shared" ca="1" si="8"/>
        <v>9333</v>
      </c>
      <c r="L32" s="22">
        <v>300</v>
      </c>
      <c r="M32" s="22">
        <v>348.7</v>
      </c>
      <c r="N32" s="22">
        <v>296.79000000000002</v>
      </c>
      <c r="O32" s="22">
        <f t="shared" ca="1" si="6"/>
        <v>129.99</v>
      </c>
      <c r="P32" s="22">
        <f t="shared" ca="1" si="7"/>
        <v>8857.5199999999986</v>
      </c>
    </row>
    <row r="33" spans="9:16" x14ac:dyDescent="0.25">
      <c r="I33" s="22" t="s">
        <v>49</v>
      </c>
      <c r="J33" s="22" t="s">
        <v>92</v>
      </c>
      <c r="K33" s="22">
        <f t="shared" ca="1" si="8"/>
        <v>4236</v>
      </c>
      <c r="L33" s="22">
        <v>300</v>
      </c>
      <c r="M33" s="22">
        <v>348.7</v>
      </c>
      <c r="N33" s="22">
        <v>0</v>
      </c>
      <c r="O33" s="22">
        <f t="shared" ca="1" si="6"/>
        <v>0</v>
      </c>
      <c r="P33" s="22">
        <f t="shared" ca="1" si="7"/>
        <v>4187.3</v>
      </c>
    </row>
  </sheetData>
  <mergeCells count="3">
    <mergeCell ref="I2:O2"/>
    <mergeCell ref="I13:O13"/>
    <mergeCell ref="I24:O24"/>
  </mergeCells>
  <phoneticPr fontId="1" type="noConversion"/>
  <conditionalFormatting sqref="I2:P33">
    <cfRule type="expression" dxfId="0" priority="1">
      <formula>"INDEX((P4:P11,P15:P22,P26:P33),MATCH(C13,J4:J11,0),,MATCH(C12,{""1月份"",""2月份"",""3月份""},0))"</formula>
    </cfRule>
  </conditionalFormatting>
  <dataValidations count="2">
    <dataValidation type="list" allowBlank="1" showInputMessage="1" showErrorMessage="1" sqref="C12 F12">
      <formula1>"1月份,2月份,3月份"</formula1>
    </dataValidation>
    <dataValidation type="list" allowBlank="1" showInputMessage="1" showErrorMessage="1" sqref="C13 F13">
      <formula1>$J$4:$J$11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match函数计算不重复值</vt:lpstr>
      <vt:lpstr>index函数(3参数）</vt:lpstr>
      <vt:lpstr>match和index配合使用</vt:lpstr>
      <vt:lpstr>社保、房租及水电</vt:lpstr>
      <vt:lpstr>index函数4参数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李艳凤</dc:creator>
  <cp:lastModifiedBy>Windows 用户</cp:lastModifiedBy>
  <dcterms:created xsi:type="dcterms:W3CDTF">2021-09-15T02:18:08Z</dcterms:created>
  <dcterms:modified xsi:type="dcterms:W3CDTF">2021-09-16T15:58:41Z</dcterms:modified>
</cp:coreProperties>
</file>